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1_Gebaeude\0000_20 Objektreinigung im Stadtteil Neckarstadt West - Teil 2\UR\2026.11 - 2030.10\FB60\"/>
    </mc:Choice>
  </mc:AlternateContent>
  <xr:revisionPtr revIDLastSave="0" documentId="13_ncr:1_{47F32F15-8F31-45E2-8F38-37FF6AC0BF68}" xr6:coauthVersionLast="47" xr6:coauthVersionMax="47" xr10:uidLastSave="{00000000-0000-0000-0000-000000000000}"/>
  <bookViews>
    <workbookView xWindow="28680" yWindow="-1875" windowWidth="29040" windowHeight="15720" activeTab="5" xr2:uid="{00000000-000D-0000-FFFF-FFFF00000000}"/>
  </bookViews>
  <sheets>
    <sheet name="LVZ mit Formel 1190" sheetId="5" r:id="rId1"/>
    <sheet name="LVZ mit Formel 1190_2" sheetId="14" r:id="rId2"/>
    <sheet name="LVZ mit Formel 1260" sheetId="6" r:id="rId3"/>
    <sheet name="LVZ mit Formel 1290" sheetId="7" r:id="rId4"/>
    <sheet name="LVZ mit Formel 1900" sheetId="12" r:id="rId5"/>
    <sheet name="LVZ mit Formel 5141" sheetId="11" r:id="rId6"/>
    <sheet name="LVZ mit Formel 9661" sheetId="4" r:id="rId7"/>
    <sheet name="Gesamtkosten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2" i="7" l="1"/>
  <c r="Q23" i="7"/>
  <c r="O22" i="7"/>
  <c r="N22" i="7"/>
  <c r="I22" i="7"/>
  <c r="J22" i="7" s="1"/>
  <c r="H22" i="7"/>
  <c r="P31" i="14" l="1"/>
  <c r="Q29" i="14"/>
  <c r="N28" i="14"/>
  <c r="O28" i="14" s="1"/>
  <c r="O29" i="14" s="1"/>
  <c r="G22" i="14"/>
  <c r="Q21" i="14"/>
  <c r="I21" i="14"/>
  <c r="J21" i="14" s="1"/>
  <c r="H21" i="14"/>
  <c r="Q20" i="14"/>
  <c r="I20" i="14"/>
  <c r="J20" i="14" s="1"/>
  <c r="H20" i="14"/>
  <c r="Q19" i="14"/>
  <c r="I19" i="14"/>
  <c r="J19" i="14" s="1"/>
  <c r="H19" i="14"/>
  <c r="Q18" i="14"/>
  <c r="I18" i="14"/>
  <c r="J18" i="14" s="1"/>
  <c r="H18" i="14"/>
  <c r="Q17" i="14"/>
  <c r="I17" i="14"/>
  <c r="J17" i="14" s="1"/>
  <c r="H17" i="14"/>
  <c r="Q16" i="14"/>
  <c r="I16" i="14"/>
  <c r="J16" i="14" s="1"/>
  <c r="H16" i="14"/>
  <c r="Q15" i="14"/>
  <c r="I15" i="14"/>
  <c r="J15" i="14" s="1"/>
  <c r="H15" i="14"/>
  <c r="Q14" i="14"/>
  <c r="I14" i="14"/>
  <c r="J14" i="14" s="1"/>
  <c r="H14" i="14"/>
  <c r="Q13" i="14"/>
  <c r="I13" i="14"/>
  <c r="J13" i="14" s="1"/>
  <c r="H13" i="14"/>
  <c r="Q12" i="14"/>
  <c r="I12" i="14"/>
  <c r="J12" i="14" s="1"/>
  <c r="H12" i="14"/>
  <c r="Q11" i="14"/>
  <c r="I11" i="14"/>
  <c r="J11" i="14" s="1"/>
  <c r="H11" i="14"/>
  <c r="Q9" i="14"/>
  <c r="N9" i="14"/>
  <c r="H9" i="14"/>
  <c r="N29" i="14" l="1"/>
  <c r="H22" i="14"/>
  <c r="Q22" i="14"/>
  <c r="D4" i="10" s="1"/>
  <c r="O19" i="14"/>
  <c r="N19" i="14"/>
  <c r="N15" i="14"/>
  <c r="O15" i="14"/>
  <c r="O11" i="14"/>
  <c r="N11" i="14"/>
  <c r="O16" i="14"/>
  <c r="N16" i="14"/>
  <c r="O21" i="14"/>
  <c r="N21" i="14"/>
  <c r="O12" i="14"/>
  <c r="N12" i="14"/>
  <c r="O14" i="14"/>
  <c r="N14" i="14"/>
  <c r="Q30" i="14"/>
  <c r="O30" i="14"/>
  <c r="O31" i="14" s="1"/>
  <c r="Q31" i="14" s="1"/>
  <c r="O20" i="14"/>
  <c r="N20" i="14"/>
  <c r="O17" i="14"/>
  <c r="N17" i="14"/>
  <c r="O13" i="14"/>
  <c r="N13" i="14"/>
  <c r="O18" i="14"/>
  <c r="N18" i="14"/>
  <c r="N30" i="14"/>
  <c r="N31" i="14" s="1"/>
  <c r="N22" i="14" l="1"/>
  <c r="O22" i="14"/>
  <c r="Q23" i="14" l="1"/>
  <c r="O23" i="14"/>
  <c r="O24" i="14" s="1"/>
  <c r="Q24" i="14" s="1"/>
  <c r="Q32" i="14" s="1"/>
  <c r="F4" i="10" s="1"/>
  <c r="N23" i="14"/>
  <c r="N24" i="14" s="1"/>
  <c r="Q34" i="14" l="1"/>
  <c r="Q33" i="14"/>
  <c r="Q35" i="14" l="1"/>
  <c r="B4" i="10" s="1"/>
  <c r="C4" i="10"/>
  <c r="I31" i="4"/>
  <c r="Q11" i="4"/>
  <c r="Q12" i="4"/>
  <c r="Q13" i="4"/>
  <c r="Q14" i="4"/>
  <c r="Q15" i="4"/>
  <c r="Q16" i="4"/>
  <c r="Q17" i="4"/>
  <c r="Q18" i="4"/>
  <c r="Q19" i="4"/>
  <c r="Q20" i="4"/>
  <c r="Q21" i="4"/>
  <c r="Q22" i="4"/>
  <c r="Q10" i="4"/>
  <c r="G23" i="4"/>
  <c r="I10" i="4"/>
  <c r="J10" i="4" s="1"/>
  <c r="H11" i="4"/>
  <c r="H12" i="4"/>
  <c r="H13" i="4"/>
  <c r="H14" i="4"/>
  <c r="H15" i="4"/>
  <c r="H16" i="4"/>
  <c r="H17" i="4"/>
  <c r="H18" i="4"/>
  <c r="H19" i="4"/>
  <c r="H20" i="4"/>
  <c r="H21" i="4"/>
  <c r="H22" i="4"/>
  <c r="H10" i="4"/>
  <c r="N41" i="11"/>
  <c r="O41" i="11" s="1"/>
  <c r="I34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10" i="11"/>
  <c r="Q26" i="11" s="1"/>
  <c r="I10" i="11"/>
  <c r="J10" i="11" s="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10" i="11"/>
  <c r="G26" i="11"/>
  <c r="G34" i="11" s="1"/>
  <c r="Q11" i="12"/>
  <c r="Q12" i="12"/>
  <c r="Q13" i="12"/>
  <c r="Q14" i="12"/>
  <c r="Q15" i="12"/>
  <c r="Q16" i="12"/>
  <c r="Q17" i="12"/>
  <c r="Q18" i="12"/>
  <c r="Q10" i="12"/>
  <c r="Q19" i="12" s="1"/>
  <c r="I10" i="12"/>
  <c r="J10" i="12" s="1"/>
  <c r="H11" i="12"/>
  <c r="H12" i="12"/>
  <c r="H13" i="12"/>
  <c r="H14" i="12"/>
  <c r="H15" i="12"/>
  <c r="H16" i="12"/>
  <c r="H17" i="12"/>
  <c r="H18" i="12"/>
  <c r="H10" i="12"/>
  <c r="G19" i="12"/>
  <c r="I32" i="7"/>
  <c r="Q11" i="7"/>
  <c r="Q12" i="7"/>
  <c r="Q13" i="7"/>
  <c r="Q14" i="7"/>
  <c r="Q15" i="7"/>
  <c r="Q16" i="7"/>
  <c r="Q17" i="7"/>
  <c r="Q18" i="7"/>
  <c r="Q19" i="7"/>
  <c r="Q20" i="7"/>
  <c r="Q21" i="7"/>
  <c r="Q10" i="7"/>
  <c r="Q24" i="7" s="1"/>
  <c r="I10" i="7"/>
  <c r="J10" i="7" s="1"/>
  <c r="H13" i="7"/>
  <c r="H10" i="7"/>
  <c r="H11" i="7"/>
  <c r="H12" i="7"/>
  <c r="H14" i="7"/>
  <c r="H15" i="7"/>
  <c r="H16" i="7"/>
  <c r="H17" i="7"/>
  <c r="H18" i="7"/>
  <c r="H19" i="7"/>
  <c r="H20" i="7"/>
  <c r="H21" i="7"/>
  <c r="H23" i="7"/>
  <c r="G24" i="7"/>
  <c r="I34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10" i="6"/>
  <c r="Q26" i="6" s="1"/>
  <c r="I10" i="6"/>
  <c r="J10" i="6" s="1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10" i="6"/>
  <c r="H26" i="6" s="1"/>
  <c r="G26" i="6"/>
  <c r="H12" i="5"/>
  <c r="H13" i="5"/>
  <c r="H14" i="5"/>
  <c r="H15" i="5"/>
  <c r="H16" i="5"/>
  <c r="H17" i="5"/>
  <c r="H18" i="5"/>
  <c r="H19" i="5"/>
  <c r="H11" i="5"/>
  <c r="N35" i="5"/>
  <c r="O35" i="5" s="1"/>
  <c r="I28" i="5"/>
  <c r="Q12" i="5"/>
  <c r="Q13" i="5"/>
  <c r="Q14" i="5"/>
  <c r="Q15" i="5"/>
  <c r="Q16" i="5"/>
  <c r="Q17" i="5"/>
  <c r="Q18" i="5"/>
  <c r="Q19" i="5"/>
  <c r="Q11" i="5"/>
  <c r="Q20" i="5" s="1"/>
  <c r="I11" i="5"/>
  <c r="J11" i="5" s="1"/>
  <c r="N11" i="5" s="1"/>
  <c r="N20" i="5" s="1"/>
  <c r="G20" i="5"/>
  <c r="H24" i="7" l="1"/>
  <c r="H26" i="11"/>
  <c r="N10" i="4"/>
  <c r="O10" i="4"/>
  <c r="N10" i="11"/>
  <c r="N26" i="11" s="1"/>
  <c r="O10" i="11"/>
  <c r="O26" i="11" s="1"/>
  <c r="N10" i="12"/>
  <c r="N19" i="12" s="1"/>
  <c r="O10" i="12"/>
  <c r="O19" i="12" s="1"/>
  <c r="O10" i="7"/>
  <c r="O24" i="7" s="1"/>
  <c r="Q25" i="7" s="1"/>
  <c r="N10" i="7"/>
  <c r="N24" i="7" s="1"/>
  <c r="O10" i="6"/>
  <c r="O26" i="6" s="1"/>
  <c r="N10" i="6"/>
  <c r="N26" i="6" s="1"/>
  <c r="O11" i="5"/>
  <c r="O20" i="5" s="1"/>
  <c r="Q21" i="5" s="1"/>
  <c r="H23" i="4"/>
  <c r="N23" i="4"/>
  <c r="Q23" i="4"/>
  <c r="H19" i="12"/>
  <c r="H20" i="5"/>
  <c r="Q27" i="6" l="1"/>
  <c r="I22" i="4" l="1"/>
  <c r="J22" i="4" s="1"/>
  <c r="O22" i="4" l="1"/>
  <c r="N22" i="4"/>
  <c r="P42" i="7"/>
  <c r="Q40" i="7"/>
  <c r="N39" i="7"/>
  <c r="O39" i="7" s="1"/>
  <c r="O40" i="7" s="1"/>
  <c r="G32" i="7"/>
  <c r="J32" i="7" s="1"/>
  <c r="O32" i="7" s="1"/>
  <c r="O33" i="7"/>
  <c r="O34" i="7" s="1"/>
  <c r="I23" i="7"/>
  <c r="J23" i="7" s="1"/>
  <c r="I21" i="7"/>
  <c r="J21" i="7"/>
  <c r="N21" i="7" s="1"/>
  <c r="I20" i="7"/>
  <c r="J20" i="7"/>
  <c r="N20" i="7" s="1"/>
  <c r="I19" i="7"/>
  <c r="J19" i="7" s="1"/>
  <c r="I18" i="7"/>
  <c r="J18" i="7" s="1"/>
  <c r="N18" i="7" s="1"/>
  <c r="I17" i="7"/>
  <c r="J17" i="7"/>
  <c r="N17" i="7" s="1"/>
  <c r="I16" i="7"/>
  <c r="J16" i="7" s="1"/>
  <c r="I15" i="7"/>
  <c r="J15" i="7" s="1"/>
  <c r="I14" i="7"/>
  <c r="J14" i="7"/>
  <c r="N14" i="7" s="1"/>
  <c r="I13" i="7"/>
  <c r="J13" i="7"/>
  <c r="N13" i="7" s="1"/>
  <c r="I12" i="7"/>
  <c r="J12" i="7"/>
  <c r="N12" i="7" s="1"/>
  <c r="I11" i="7"/>
  <c r="J11" i="7" s="1"/>
  <c r="P44" i="6"/>
  <c r="Q42" i="6"/>
  <c r="N41" i="6"/>
  <c r="N42" i="6" s="1"/>
  <c r="O41" i="6"/>
  <c r="O42" i="6" s="1"/>
  <c r="G34" i="6"/>
  <c r="J34" i="6" s="1"/>
  <c r="O34" i="6" s="1"/>
  <c r="O35" i="6" s="1"/>
  <c r="Q34" i="6"/>
  <c r="I25" i="6"/>
  <c r="J25" i="6" s="1"/>
  <c r="I24" i="6"/>
  <c r="J24" i="6" s="1"/>
  <c r="I23" i="6"/>
  <c r="J23" i="6"/>
  <c r="N23" i="6" s="1"/>
  <c r="I22" i="6"/>
  <c r="J22" i="6"/>
  <c r="N22" i="6" s="1"/>
  <c r="I21" i="6"/>
  <c r="J21" i="6"/>
  <c r="N21" i="6" s="1"/>
  <c r="I20" i="6"/>
  <c r="J20" i="6"/>
  <c r="N20" i="6" s="1"/>
  <c r="I19" i="6"/>
  <c r="J19" i="6" s="1"/>
  <c r="I18" i="6"/>
  <c r="J18" i="6" s="1"/>
  <c r="I17" i="6"/>
  <c r="J17" i="6" s="1"/>
  <c r="I16" i="6"/>
  <c r="J16" i="6" s="1"/>
  <c r="I15" i="6"/>
  <c r="J15" i="6"/>
  <c r="N15" i="6" s="1"/>
  <c r="I14" i="6"/>
  <c r="J14" i="6"/>
  <c r="N14" i="6" s="1"/>
  <c r="I13" i="6"/>
  <c r="J13" i="6"/>
  <c r="N13" i="6" s="1"/>
  <c r="I12" i="6"/>
  <c r="J12" i="6" s="1"/>
  <c r="I11" i="6"/>
  <c r="J11" i="6"/>
  <c r="N11" i="6" s="1"/>
  <c r="I22" i="11"/>
  <c r="J22" i="11" s="1"/>
  <c r="I21" i="11"/>
  <c r="J21" i="11" s="1"/>
  <c r="N21" i="11" s="1"/>
  <c r="I20" i="11"/>
  <c r="J20" i="11"/>
  <c r="N20" i="11" s="1"/>
  <c r="I19" i="11"/>
  <c r="J19" i="11"/>
  <c r="N19" i="11" s="1"/>
  <c r="I18" i="11"/>
  <c r="J18" i="11"/>
  <c r="N18" i="11" s="1"/>
  <c r="P29" i="12"/>
  <c r="O26" i="12"/>
  <c r="O27" i="12" s="1"/>
  <c r="Q27" i="12"/>
  <c r="N26" i="12"/>
  <c r="N27" i="12" s="1"/>
  <c r="N28" i="12" s="1"/>
  <c r="I18" i="12"/>
  <c r="J18" i="12" s="1"/>
  <c r="I17" i="12"/>
  <c r="J17" i="12" s="1"/>
  <c r="I16" i="12"/>
  <c r="J16" i="12"/>
  <c r="N16" i="12" s="1"/>
  <c r="I15" i="12"/>
  <c r="J15" i="12"/>
  <c r="N15" i="12" s="1"/>
  <c r="I14" i="12"/>
  <c r="J14" i="12"/>
  <c r="N14" i="12" s="1"/>
  <c r="I13" i="12"/>
  <c r="J13" i="12"/>
  <c r="N13" i="12" s="1"/>
  <c r="I12" i="12"/>
  <c r="J12" i="12" s="1"/>
  <c r="I11" i="12"/>
  <c r="J11" i="12" s="1"/>
  <c r="N11" i="12" s="1"/>
  <c r="P44" i="11"/>
  <c r="Q42" i="11"/>
  <c r="N42" i="11"/>
  <c r="Q34" i="11"/>
  <c r="I25" i="11"/>
  <c r="J25" i="11" s="1"/>
  <c r="I24" i="11"/>
  <c r="J24" i="11" s="1"/>
  <c r="N24" i="11" s="1"/>
  <c r="I23" i="11"/>
  <c r="J23" i="11" s="1"/>
  <c r="N23" i="11" s="1"/>
  <c r="I17" i="11"/>
  <c r="J17" i="11"/>
  <c r="N17" i="11" s="1"/>
  <c r="I16" i="11"/>
  <c r="J16" i="11"/>
  <c r="N16" i="11" s="1"/>
  <c r="I15" i="11"/>
  <c r="J15" i="11" s="1"/>
  <c r="N15" i="11" s="1"/>
  <c r="I14" i="11"/>
  <c r="J14" i="11" s="1"/>
  <c r="N14" i="11" s="1"/>
  <c r="I13" i="11"/>
  <c r="J13" i="11" s="1"/>
  <c r="I12" i="11"/>
  <c r="J12" i="11"/>
  <c r="N12" i="11" s="1"/>
  <c r="I11" i="11"/>
  <c r="J11" i="11"/>
  <c r="N11" i="11" s="1"/>
  <c r="P38" i="5"/>
  <c r="Q36" i="5"/>
  <c r="D3" i="10" s="1"/>
  <c r="N36" i="5"/>
  <c r="N37" i="5" s="1"/>
  <c r="O36" i="5"/>
  <c r="G28" i="5"/>
  <c r="I19" i="5"/>
  <c r="J19" i="5" s="1"/>
  <c r="N19" i="5" s="1"/>
  <c r="I18" i="5"/>
  <c r="J18" i="5" s="1"/>
  <c r="N18" i="5" s="1"/>
  <c r="I17" i="5"/>
  <c r="J17" i="5" s="1"/>
  <c r="I16" i="5"/>
  <c r="J16" i="5"/>
  <c r="N16" i="5" s="1"/>
  <c r="I15" i="5"/>
  <c r="J15" i="5" s="1"/>
  <c r="N15" i="5" s="1"/>
  <c r="I14" i="5"/>
  <c r="J14" i="5"/>
  <c r="I13" i="5"/>
  <c r="J13" i="5" s="1"/>
  <c r="N13" i="5" s="1"/>
  <c r="I12" i="5"/>
  <c r="J12" i="5" s="1"/>
  <c r="N12" i="5" s="1"/>
  <c r="P41" i="4"/>
  <c r="Q39" i="4"/>
  <c r="D9" i="10" s="1"/>
  <c r="N38" i="4"/>
  <c r="O38" i="4" s="1"/>
  <c r="O39" i="4" s="1"/>
  <c r="O40" i="4" s="1"/>
  <c r="Q31" i="4"/>
  <c r="G31" i="4"/>
  <c r="I21" i="4"/>
  <c r="J21" i="4" s="1"/>
  <c r="N21" i="4" s="1"/>
  <c r="I20" i="4"/>
  <c r="J20" i="4" s="1"/>
  <c r="N20" i="4" s="1"/>
  <c r="I19" i="4"/>
  <c r="J19" i="4"/>
  <c r="N19" i="4" s="1"/>
  <c r="I18" i="4"/>
  <c r="J18" i="4"/>
  <c r="I17" i="4"/>
  <c r="J17" i="4" s="1"/>
  <c r="N17" i="4" s="1"/>
  <c r="I16" i="4"/>
  <c r="J16" i="4" s="1"/>
  <c r="N16" i="4" s="1"/>
  <c r="I15" i="4"/>
  <c r="J15" i="4"/>
  <c r="N15" i="4" s="1"/>
  <c r="O15" i="4"/>
  <c r="I14" i="4"/>
  <c r="J14" i="4"/>
  <c r="I13" i="4"/>
  <c r="J13" i="4" s="1"/>
  <c r="N13" i="4" s="1"/>
  <c r="I12" i="4"/>
  <c r="J12" i="4" s="1"/>
  <c r="N12" i="4" s="1"/>
  <c r="I11" i="4"/>
  <c r="J11" i="4" s="1"/>
  <c r="Q8" i="4"/>
  <c r="H8" i="4"/>
  <c r="N8" i="4"/>
  <c r="O42" i="11"/>
  <c r="N43" i="11"/>
  <c r="N44" i="11" s="1"/>
  <c r="Q8" i="11"/>
  <c r="N8" i="11"/>
  <c r="H8" i="11"/>
  <c r="J34" i="11"/>
  <c r="O34" i="11" s="1"/>
  <c r="O35" i="11" s="1"/>
  <c r="Q36" i="11" s="1"/>
  <c r="O12" i="11"/>
  <c r="Q8" i="12"/>
  <c r="N8" i="12"/>
  <c r="H8" i="12"/>
  <c r="D6" i="10"/>
  <c r="Q8" i="7"/>
  <c r="H8" i="7"/>
  <c r="N8" i="7"/>
  <c r="Q9" i="5"/>
  <c r="H9" i="5"/>
  <c r="N9" i="5"/>
  <c r="O16" i="12"/>
  <c r="O17" i="7"/>
  <c r="O15" i="12"/>
  <c r="N22" i="11" l="1"/>
  <c r="O22" i="11"/>
  <c r="O18" i="11"/>
  <c r="O19" i="11"/>
  <c r="Q32" i="7"/>
  <c r="O18" i="7"/>
  <c r="Q34" i="7"/>
  <c r="O21" i="6"/>
  <c r="N17" i="5"/>
  <c r="O17" i="5"/>
  <c r="Q28" i="5"/>
  <c r="J28" i="5"/>
  <c r="O28" i="5" s="1"/>
  <c r="O29" i="5" s="1"/>
  <c r="N39" i="4"/>
  <c r="N40" i="4" s="1"/>
  <c r="N41" i="4" s="1"/>
  <c r="O19" i="4"/>
  <c r="O31" i="4"/>
  <c r="O32" i="4" s="1"/>
  <c r="O33" i="4" s="1"/>
  <c r="O34" i="4" s="1"/>
  <c r="Q34" i="4" s="1"/>
  <c r="E9" i="10" s="1"/>
  <c r="J31" i="4"/>
  <c r="O11" i="4"/>
  <c r="N11" i="4"/>
  <c r="O18" i="4"/>
  <c r="N18" i="4"/>
  <c r="O14" i="4"/>
  <c r="N14" i="4"/>
  <c r="O43" i="11"/>
  <c r="O44" i="11" s="1"/>
  <c r="Q44" i="11" s="1"/>
  <c r="Q43" i="11"/>
  <c r="O11" i="11"/>
  <c r="O17" i="11"/>
  <c r="N25" i="11"/>
  <c r="O25" i="11"/>
  <c r="N13" i="11"/>
  <c r="O13" i="11"/>
  <c r="O20" i="11"/>
  <c r="O21" i="11"/>
  <c r="O15" i="11"/>
  <c r="O16" i="11"/>
  <c r="O23" i="11"/>
  <c r="O14" i="11"/>
  <c r="O24" i="11"/>
  <c r="N29" i="12"/>
  <c r="N18" i="12"/>
  <c r="O18" i="12"/>
  <c r="O11" i="12"/>
  <c r="N12" i="12"/>
  <c r="O12" i="12"/>
  <c r="N17" i="12"/>
  <c r="O17" i="12"/>
  <c r="O13" i="12"/>
  <c r="O14" i="12"/>
  <c r="O41" i="7"/>
  <c r="O42" i="7"/>
  <c r="Q42" i="7" s="1"/>
  <c r="Q41" i="7"/>
  <c r="N40" i="7"/>
  <c r="O35" i="7"/>
  <c r="Q35" i="7" s="1"/>
  <c r="E6" i="10" s="1"/>
  <c r="N19" i="7"/>
  <c r="O19" i="7"/>
  <c r="O20" i="7"/>
  <c r="N23" i="7"/>
  <c r="O23" i="7"/>
  <c r="N11" i="7"/>
  <c r="O11" i="7"/>
  <c r="N15" i="7"/>
  <c r="O15" i="7"/>
  <c r="N16" i="7"/>
  <c r="O16" i="7"/>
  <c r="O14" i="7"/>
  <c r="O21" i="7"/>
  <c r="O12" i="7"/>
  <c r="O13" i="7"/>
  <c r="N43" i="6"/>
  <c r="N44" i="6" s="1"/>
  <c r="Q36" i="6"/>
  <c r="O36" i="6"/>
  <c r="O37" i="6" s="1"/>
  <c r="Q37" i="6" s="1"/>
  <c r="E5" i="10" s="1"/>
  <c r="N25" i="6"/>
  <c r="O25" i="6"/>
  <c r="O11" i="6"/>
  <c r="N16" i="6"/>
  <c r="O16" i="6"/>
  <c r="N18" i="6"/>
  <c r="O18" i="6"/>
  <c r="N17" i="6"/>
  <c r="O17" i="6"/>
  <c r="N19" i="6"/>
  <c r="O19" i="6"/>
  <c r="N12" i="6"/>
  <c r="O12" i="6"/>
  <c r="N24" i="6"/>
  <c r="O24" i="6"/>
  <c r="O13" i="6"/>
  <c r="O14" i="6"/>
  <c r="O22" i="6"/>
  <c r="O23" i="6"/>
  <c r="O20" i="6"/>
  <c r="O15" i="6"/>
  <c r="O37" i="5"/>
  <c r="Q37" i="5"/>
  <c r="O14" i="5"/>
  <c r="N14" i="5"/>
  <c r="O16" i="5"/>
  <c r="O36" i="11"/>
  <c r="O37" i="11" s="1"/>
  <c r="O19" i="5"/>
  <c r="O12" i="5"/>
  <c r="O13" i="5"/>
  <c r="O15" i="5"/>
  <c r="O18" i="5"/>
  <c r="N21" i="5"/>
  <c r="N22" i="5" s="1"/>
  <c r="N38" i="5"/>
  <c r="O27" i="11"/>
  <c r="O28" i="11" s="1"/>
  <c r="Q28" i="11" s="1"/>
  <c r="Q27" i="11"/>
  <c r="D8" i="10"/>
  <c r="N27" i="11"/>
  <c r="O38" i="5"/>
  <c r="Q38" i="5" s="1"/>
  <c r="O21" i="4"/>
  <c r="O16" i="4"/>
  <c r="O23" i="4" s="1"/>
  <c r="Q24" i="4" s="1"/>
  <c r="O20" i="4"/>
  <c r="N24" i="4"/>
  <c r="N25" i="4" s="1"/>
  <c r="O17" i="4"/>
  <c r="O12" i="4"/>
  <c r="O13" i="4"/>
  <c r="Q40" i="4"/>
  <c r="O41" i="4"/>
  <c r="Q41" i="4" s="1"/>
  <c r="Q28" i="12"/>
  <c r="O28" i="12"/>
  <c r="O29" i="12" s="1"/>
  <c r="Q29" i="12" s="1"/>
  <c r="O20" i="12"/>
  <c r="D7" i="10"/>
  <c r="N20" i="12"/>
  <c r="N21" i="12" s="1"/>
  <c r="Q43" i="6"/>
  <c r="O43" i="6"/>
  <c r="O44" i="6" s="1"/>
  <c r="Q44" i="6" s="1"/>
  <c r="O25" i="7"/>
  <c r="O26" i="7"/>
  <c r="N25" i="7"/>
  <c r="N26" i="7" s="1"/>
  <c r="D5" i="10"/>
  <c r="H8" i="6"/>
  <c r="N8" i="6"/>
  <c r="Q8" i="6"/>
  <c r="Q30" i="5" l="1"/>
  <c r="O30" i="5"/>
  <c r="O31" i="5" s="1"/>
  <c r="Q31" i="5" s="1"/>
  <c r="E3" i="10" s="1"/>
  <c r="Q33" i="4"/>
  <c r="Q37" i="11"/>
  <c r="E8" i="10" s="1"/>
  <c r="Q46" i="11"/>
  <c r="Q48" i="11" s="1"/>
  <c r="Q47" i="11"/>
  <c r="Q49" i="11" s="1"/>
  <c r="N41" i="7"/>
  <c r="N42" i="7" s="1"/>
  <c r="Q26" i="7"/>
  <c r="Q44" i="7" s="1"/>
  <c r="Q46" i="7" s="1"/>
  <c r="E10" i="10"/>
  <c r="F8" i="10"/>
  <c r="D10" i="10"/>
  <c r="O21" i="5"/>
  <c r="O22" i="5" s="1"/>
  <c r="Q22" i="5" s="1"/>
  <c r="Q40" i="5" s="1"/>
  <c r="F3" i="10" s="1"/>
  <c r="N28" i="11"/>
  <c r="O24" i="4"/>
  <c r="O25" i="4" s="1"/>
  <c r="Q20" i="12"/>
  <c r="O21" i="12"/>
  <c r="O27" i="6"/>
  <c r="C8" i="10" l="1"/>
  <c r="Q21" i="12"/>
  <c r="Q31" i="12" s="1"/>
  <c r="F6" i="10"/>
  <c r="Q45" i="7"/>
  <c r="O28" i="6"/>
  <c r="Q28" i="6" s="1"/>
  <c r="Q46" i="6" s="1"/>
  <c r="Q41" i="5"/>
  <c r="Q43" i="5" s="1"/>
  <c r="Q42" i="5"/>
  <c r="Q25" i="4"/>
  <c r="Q43" i="4" s="1"/>
  <c r="B8" i="10"/>
  <c r="N27" i="6"/>
  <c r="N28" i="6" s="1"/>
  <c r="Q45" i="4" l="1"/>
  <c r="Q44" i="4"/>
  <c r="Q46" i="4" s="1"/>
  <c r="B9" i="10" s="1"/>
  <c r="Q33" i="12"/>
  <c r="Q32" i="12"/>
  <c r="F7" i="10"/>
  <c r="C6" i="10"/>
  <c r="Q47" i="7"/>
  <c r="B6" i="10" s="1"/>
  <c r="Q48" i="6"/>
  <c r="Q47" i="6"/>
  <c r="F5" i="10"/>
  <c r="C3" i="10"/>
  <c r="C10" i="10" s="1"/>
  <c r="F9" i="10"/>
  <c r="B3" i="10"/>
  <c r="F10" i="10" l="1"/>
  <c r="C9" i="10"/>
  <c r="Q34" i="12"/>
  <c r="B7" i="10" s="1"/>
  <c r="C7" i="10"/>
  <c r="Q49" i="6"/>
  <c r="B5" i="10" s="1"/>
  <c r="C5" i="10"/>
  <c r="B10" i="10"/>
</calcChain>
</file>

<file path=xl/sharedStrings.xml><?xml version="1.0" encoding="utf-8"?>
<sst xmlns="http://schemas.openxmlformats.org/spreadsheetml/2006/main" count="1313" uniqueCount="191">
  <si>
    <t>Stadt Mannheim</t>
  </si>
  <si>
    <t>Vertrag:</t>
  </si>
  <si>
    <t>Stand:</t>
  </si>
  <si>
    <t>Str.:</t>
  </si>
  <si>
    <t>Objekt:</t>
  </si>
  <si>
    <t>GBZ:</t>
  </si>
  <si>
    <t>Firma:</t>
  </si>
  <si>
    <t>Objektleiter:</t>
  </si>
  <si>
    <t>Telefon:</t>
  </si>
  <si>
    <t>Beauftragter:</t>
  </si>
  <si>
    <t>Objektbez.</t>
  </si>
  <si>
    <t>Objektnr.</t>
  </si>
  <si>
    <t>Straße</t>
  </si>
  <si>
    <t>Pos</t>
  </si>
  <si>
    <t>Bezeichnung</t>
  </si>
  <si>
    <t>Art</t>
  </si>
  <si>
    <t>Fläche</t>
  </si>
  <si>
    <t>Reinigungstage</t>
  </si>
  <si>
    <t xml:space="preserve"> </t>
  </si>
  <si>
    <t>16 / 14</t>
  </si>
  <si>
    <t>4 x 7</t>
  </si>
  <si>
    <t>Woche</t>
  </si>
  <si>
    <t>Monat</t>
  </si>
  <si>
    <t>Jahr</t>
  </si>
  <si>
    <t>8 x 10</t>
  </si>
  <si>
    <t>Firma-Angabe</t>
  </si>
  <si>
    <t>1</t>
  </si>
  <si>
    <t>2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</si>
  <si>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</si>
  <si>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</si>
  <si>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</si>
  <si>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</si>
  <si>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</si>
  <si>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</si>
  <si>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</si>
  <si>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</si>
  <si>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</si>
  <si>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</si>
  <si>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</si>
  <si>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</si>
  <si>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</si>
  <si>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Summen:</t>
  </si>
  <si>
    <t>Unterhaltsreinigung</t>
  </si>
  <si>
    <t xml:space="preserve"> In den Kosten der Unterhaltsreinigung ist die tägliche Reinigung der </t>
  </si>
  <si>
    <t>Monate</t>
  </si>
  <si>
    <t>Abfallbehälter (Raumgruppen 1 - 3 der Tätigkeitsverzeichnisse) enthalten</t>
  </si>
  <si>
    <t>Summe</t>
  </si>
  <si>
    <t>Sonderreinigungen</t>
  </si>
  <si>
    <t>Zeitraum</t>
  </si>
  <si>
    <t xml:space="preserve"> Grundreinigung</t>
  </si>
  <si>
    <t>1 x jährlich nach Abruf</t>
  </si>
  <si>
    <t>Für die vertragsgerechte Erfüllung der Leistungen werden die in den LVZ eingesetzten Arbeitsstunden vertraglich zugesichert.</t>
  </si>
  <si>
    <t>Summe:</t>
  </si>
  <si>
    <t>€ gesamt</t>
  </si>
  <si>
    <t>Ort:</t>
  </si>
  <si>
    <t>den</t>
  </si>
  <si>
    <t>Stempel/Unterschrift:</t>
  </si>
  <si>
    <t xml:space="preserve">Alle Angaben in den Spalten "Firma Angabe" sind maßgeblich und werden bei der Nachprüfung unverändert übernommen. </t>
  </si>
  <si>
    <t>SF</t>
  </si>
  <si>
    <t>VF</t>
  </si>
  <si>
    <t>MwSt. 19%</t>
  </si>
  <si>
    <t>4/14</t>
  </si>
  <si>
    <t>- Fachbereich Bau- und Immobilienmanagement -</t>
  </si>
  <si>
    <t>qm/ Tag</t>
  </si>
  <si>
    <r>
      <t xml:space="preserve">€/ qm </t>
    </r>
    <r>
      <rPr>
        <b/>
        <sz val="5"/>
        <rFont val="Arial"/>
        <family val="2"/>
      </rPr>
      <t>(3 Nachkommastellen)</t>
    </r>
  </si>
  <si>
    <r>
      <t xml:space="preserve">€/ Fläche </t>
    </r>
    <r>
      <rPr>
        <b/>
        <sz val="5"/>
        <rFont val="Arial"/>
        <family val="2"/>
      </rPr>
      <t>(3 Nachkommastellen)</t>
    </r>
  </si>
  <si>
    <r>
      <t xml:space="preserve">€/ Tag </t>
    </r>
    <r>
      <rPr>
        <b/>
        <sz val="5"/>
        <rFont val="Arial"/>
        <family val="2"/>
      </rPr>
      <t>(3 Nachkommastellen)</t>
    </r>
  </si>
  <si>
    <r>
      <t xml:space="preserve">€/ Monat </t>
    </r>
    <r>
      <rPr>
        <b/>
        <sz val="5"/>
        <rFont val="Arial"/>
        <family val="2"/>
      </rPr>
      <t>(3 Nachkommastellen)</t>
    </r>
  </si>
  <si>
    <r>
      <t xml:space="preserve">qm/ Std. </t>
    </r>
    <r>
      <rPr>
        <b/>
        <sz val="5"/>
        <rFont val="Arial"/>
        <family val="2"/>
      </rPr>
      <t>(max. 3 Nachkommestellen)</t>
    </r>
  </si>
  <si>
    <r>
      <t xml:space="preserve">Std.Tag </t>
    </r>
    <r>
      <rPr>
        <b/>
        <sz val="5"/>
        <rFont val="Arial"/>
        <family val="2"/>
      </rPr>
      <t>(3 Nachkommastellen)</t>
    </r>
  </si>
  <si>
    <r>
      <t xml:space="preserve">€/ Std. </t>
    </r>
    <r>
      <rPr>
        <b/>
        <sz val="5"/>
        <rFont val="Arial"/>
        <family val="2"/>
      </rPr>
      <t>(max. 3 Nachkommastellen)</t>
    </r>
  </si>
  <si>
    <r>
      <t xml:space="preserve">Summe </t>
    </r>
    <r>
      <rPr>
        <b/>
        <sz val="5"/>
        <rFont val="Arial"/>
        <family val="2"/>
      </rPr>
      <t>(3 Nachkommastellen)</t>
    </r>
  </si>
  <si>
    <r>
      <t xml:space="preserve">Betrag </t>
    </r>
    <r>
      <rPr>
        <b/>
        <sz val="5"/>
        <rFont val="Arial"/>
        <family val="2"/>
      </rPr>
      <t>(3 Nachkommastellen)</t>
    </r>
  </si>
  <si>
    <r>
      <t xml:space="preserve">Zeit </t>
    </r>
    <r>
      <rPr>
        <b/>
        <sz val="5"/>
        <rFont val="Arial"/>
        <family val="2"/>
      </rPr>
      <t>(3 Nachkommastellen)</t>
    </r>
  </si>
  <si>
    <t>€/ Jahr</t>
  </si>
  <si>
    <t>Flur</t>
  </si>
  <si>
    <t>Treppe</t>
  </si>
  <si>
    <t>Büro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</si>
  <si>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</si>
  <si>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</si>
  <si>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</si>
  <si>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</si>
  <si>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</si>
  <si>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</si>
  <si>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</si>
  <si>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</si>
  <si>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</si>
  <si>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FB:</t>
  </si>
  <si>
    <r>
      <t xml:space="preserve">€/Tag        </t>
    </r>
    <r>
      <rPr>
        <b/>
        <sz val="5"/>
        <rFont val="Arial"/>
        <family val="2"/>
      </rPr>
      <t xml:space="preserve">   (3 Stellen hinter Komma)</t>
    </r>
  </si>
  <si>
    <r>
      <t xml:space="preserve">€/Monat    </t>
    </r>
    <r>
      <rPr>
        <b/>
        <sz val="5"/>
        <rFont val="Arial"/>
        <family val="2"/>
      </rPr>
      <t xml:space="preserve">  (3 Stellen hinter Komma)</t>
    </r>
  </si>
  <si>
    <r>
      <t xml:space="preserve">Std.Tag     </t>
    </r>
    <r>
      <rPr>
        <b/>
        <sz val="5"/>
        <rFont val="Arial"/>
        <family val="2"/>
      </rPr>
      <t xml:space="preserve">           (3 Stellen hinter Komma)</t>
    </r>
  </si>
  <si>
    <r>
      <t xml:space="preserve">€/Std                </t>
    </r>
    <r>
      <rPr>
        <b/>
        <sz val="5"/>
        <rFont val="Arial"/>
        <family val="2"/>
      </rPr>
      <t>(3 Stellen hinter Komma)</t>
    </r>
  </si>
  <si>
    <t xml:space="preserve"> Auffüllen von Hygieneartikel</t>
  </si>
  <si>
    <t>MWSt. 19%</t>
  </si>
  <si>
    <t>€/Jahr</t>
  </si>
  <si>
    <t>3.</t>
  </si>
  <si>
    <t>4.</t>
  </si>
  <si>
    <t>Küche</t>
  </si>
  <si>
    <t>Gemeinschaftsraum</t>
  </si>
  <si>
    <t>GF</t>
  </si>
  <si>
    <t>Gesamtsumme netto</t>
  </si>
  <si>
    <t>Gesamtsumme brutto</t>
  </si>
  <si>
    <t>Total:</t>
  </si>
  <si>
    <t>Gesamtkosten</t>
  </si>
  <si>
    <t>25.45</t>
  </si>
  <si>
    <t>Herr Müller</t>
  </si>
  <si>
    <t>0621 293 5972</t>
  </si>
  <si>
    <t>NF</t>
  </si>
  <si>
    <t>WC; Dusche</t>
  </si>
  <si>
    <t>Personalräume</t>
  </si>
  <si>
    <t>2.1</t>
  </si>
  <si>
    <t>Unterhaltsreinigung Los 1</t>
  </si>
  <si>
    <t>WC</t>
  </si>
  <si>
    <t>Aufzug</t>
  </si>
  <si>
    <t>Tür mit Lichtausschnitt</t>
  </si>
  <si>
    <t>Netto</t>
  </si>
  <si>
    <t>Bei der Angabe der Stundenverrechnungssätze ist mit den ab dem 01.01.2026 gültigen Tariflöhne des Bundesinnungsverband des Gebäudereiniger-Handwerks zu kalkulieren.</t>
  </si>
  <si>
    <t>Gemeinschaftsräume</t>
  </si>
  <si>
    <t>Seitenverglasung</t>
  </si>
  <si>
    <t>Keller</t>
  </si>
  <si>
    <t>Innenliegende Glasflächen</t>
  </si>
  <si>
    <t>Leistungsverzeichnis vom 01.11.2026 bis 31.10.2030</t>
  </si>
  <si>
    <t>Kleestr. 12</t>
  </si>
  <si>
    <t>Krippe</t>
  </si>
  <si>
    <t>Treppenhaus</t>
  </si>
  <si>
    <t>Personenaufzug</t>
  </si>
  <si>
    <t>Kinderwagenraum</t>
  </si>
  <si>
    <t>Lager</t>
  </si>
  <si>
    <t>Tür mit Glas (Griffspuren entfernen)</t>
  </si>
  <si>
    <t>Laufzeit 4 Jahre:</t>
  </si>
  <si>
    <t>Krippe Kleestr.</t>
  </si>
  <si>
    <t>Krippe Langstr.</t>
  </si>
  <si>
    <t>Campus Gartenfeldstr.</t>
  </si>
  <si>
    <t>KH Elfenstr.</t>
  </si>
  <si>
    <t>KH Draisstr.</t>
  </si>
  <si>
    <t>Erlenstr. 63-65</t>
  </si>
  <si>
    <t>Reinigung Kinderhaus</t>
  </si>
  <si>
    <t>Eingangsbereich</t>
  </si>
  <si>
    <t>Reinigung Jugendhaus</t>
  </si>
  <si>
    <t>Gartenfeldstr. 42-46</t>
  </si>
  <si>
    <t>Campus</t>
  </si>
  <si>
    <t>Aufenthaltsräume</t>
  </si>
  <si>
    <t>Tresorraum</t>
  </si>
  <si>
    <t>Langstraße 94</t>
  </si>
  <si>
    <t>NUF</t>
  </si>
  <si>
    <t>Sanitärflächen</t>
  </si>
  <si>
    <t>Flure</t>
  </si>
  <si>
    <t>Windfang/Eingang</t>
  </si>
  <si>
    <t>Elternsprechzimmer</t>
  </si>
  <si>
    <t>Kinderwagenabstellraum</t>
  </si>
  <si>
    <t>1.10</t>
  </si>
  <si>
    <t>1.11</t>
  </si>
  <si>
    <t>Material u. Putzmittel</t>
  </si>
  <si>
    <t>Müll</t>
  </si>
  <si>
    <t>1.12</t>
  </si>
  <si>
    <t>Terrasse</t>
  </si>
  <si>
    <t>1.13</t>
  </si>
  <si>
    <t>Außenlager / Garage</t>
  </si>
  <si>
    <t>TF</t>
  </si>
  <si>
    <t>Tür mit Seitenverglasung</t>
  </si>
  <si>
    <t>Tür mit Glas</t>
  </si>
  <si>
    <t>Draisstr. 57</t>
  </si>
  <si>
    <t>Kinderhaus</t>
  </si>
  <si>
    <t>Flur; Treppe</t>
  </si>
  <si>
    <t>Lastenaufzug</t>
  </si>
  <si>
    <t>Küchennebenraum</t>
  </si>
  <si>
    <t>Wäschekammer</t>
  </si>
  <si>
    <t>Müllsammelraum</t>
  </si>
  <si>
    <t>Fenster</t>
  </si>
  <si>
    <t>2.2</t>
  </si>
  <si>
    <t>2.3</t>
  </si>
  <si>
    <t>Elfenstr. 17-21</t>
  </si>
  <si>
    <t>Aufenthaltsraum</t>
  </si>
  <si>
    <t>Waschküche</t>
  </si>
  <si>
    <t>Krippe Langstraße</t>
  </si>
  <si>
    <t>Tür mit Oberlicht</t>
  </si>
  <si>
    <t>STd. Tag gesamt</t>
  </si>
  <si>
    <t>Betrag Grundreinigung</t>
  </si>
  <si>
    <t>Jahreskosten brutto</t>
  </si>
  <si>
    <t>Jugendhaus</t>
  </si>
  <si>
    <t>Leistungsverzeichnis vom 01.12.2027 bis 31.10.2030</t>
  </si>
  <si>
    <t>Laufzeit 2 Jahre 11 Monate:</t>
  </si>
  <si>
    <r>
      <t xml:space="preserve">Die Ortsbesichtigung, gemäß § 2, 2.2 der Ergänzenden Vertragsbedingungen ist verpflichtend und ist mit dem Reinigungsbeauftragten des Auftraggebers Herr Müller, erreichbar per E-Mail unter:
carsten.mueller@mannheim.de, oder vertretungsweise Herr Bauder, erreichbar unter der E-Mail Adresse: marco.bauder@mannheim.de für das Objekt vor Angebotsabgabe abzustimmen.
</t>
    </r>
    <r>
      <rPr>
        <sz val="10"/>
        <color rgb="FFFF0000"/>
        <rFont val="Arial"/>
        <family val="2"/>
      </rPr>
      <t>Etwaige Unkenntnis des Objektes hat der Bieter zu vertreten.</t>
    </r>
  </si>
  <si>
    <t>2.</t>
  </si>
  <si>
    <t>1.</t>
  </si>
  <si>
    <t xml:space="preserve"> KH Erlenhof</t>
  </si>
  <si>
    <t>JH Erlenhof</t>
  </si>
  <si>
    <t xml:space="preserve">Vergabenummer: </t>
  </si>
  <si>
    <t>25-41-451869300-071</t>
  </si>
  <si>
    <t>Vergabenummer:</t>
  </si>
  <si>
    <t>Oberlicht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</si>
</sst>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&quot;DM&quot;_-;\-* #,##0.00\ &quot;DM&quot;_-;_-* &quot;-&quot;??\ &quot;DM&quot;_-;_-@_-"/>
    <numFmt numFmtId="165" formatCode="_-* #,##0.00\ _D_M_-;\-* #,##0.00\ _D_M_-;_-* &quot;-&quot;??\ _D_M_-;_-@_-"/>
    <numFmt numFmtId="166" formatCode="0.0"/>
    <numFmt numFmtId="167" formatCode="0.000"/>
    <numFmt numFmtId="168" formatCode="0.000000"/>
    <numFmt numFmtId="169" formatCode="&quot; &quot;@"/>
    <numFmt numFmtId="170" formatCode="0000"/>
    <numFmt numFmtId="171" formatCode="#,##0.00\ &quot;€&quot;"/>
    <numFmt numFmtId="172" formatCode="#,##0.000"/>
  </numFmts>
  <fonts count="17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b/>
      <sz val="5"/>
      <name val="Arial"/>
      <family val="2"/>
    </font>
    <font>
      <b/>
      <sz val="8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</font>
    <font>
      <u/>
      <sz val="11"/>
      <color theme="1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42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Continuous" vertical="center"/>
    </xf>
    <xf numFmtId="0" fontId="0" fillId="0" borderId="1" xfId="0" applyBorder="1"/>
    <xf numFmtId="49" fontId="3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/>
    <xf numFmtId="168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10" fontId="8" fillId="0" borderId="0" xfId="2" applyNumberFormat="1" applyFont="1" applyBorder="1" applyAlignment="1" applyProtection="1">
      <alignment horizontal="center" vertical="center"/>
    </xf>
    <xf numFmtId="14" fontId="8" fillId="0" borderId="0" xfId="3" applyNumberFormat="1" applyFont="1" applyBorder="1" applyAlignment="1">
      <alignment horizontal="center" vertical="center"/>
    </xf>
    <xf numFmtId="4" fontId="8" fillId="0" borderId="0" xfId="3" applyNumberFormat="1" applyFont="1" applyBorder="1" applyAlignment="1">
      <alignment horizontal="center" vertical="center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2" fontId="1" fillId="0" borderId="3" xfId="3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2" fontId="1" fillId="0" borderId="0" xfId="3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Continuous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4" fontId="11" fillId="0" borderId="3" xfId="1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2" fontId="1" fillId="0" borderId="1" xfId="3" applyNumberFormat="1" applyFont="1" applyFill="1" applyBorder="1" applyAlignment="1">
      <alignment horizontal="center" vertical="center"/>
    </xf>
    <xf numFmtId="167" fontId="1" fillId="3" borderId="1" xfId="0" applyNumberFormat="1" applyFont="1" applyFill="1" applyBorder="1" applyAlignment="1">
      <alignment horizontal="center" vertical="center"/>
    </xf>
    <xf numFmtId="167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167" fontId="3" fillId="3" borderId="11" xfId="0" applyNumberFormat="1" applyFont="1" applyFill="1" applyBorder="1" applyAlignment="1">
      <alignment horizontal="center" vertical="center"/>
    </xf>
    <xf numFmtId="0" fontId="0" fillId="0" borderId="12" xfId="0" applyBorder="1"/>
    <xf numFmtId="2" fontId="1" fillId="0" borderId="0" xfId="3" applyNumberFormat="1" applyFont="1" applyFill="1" applyBorder="1" applyAlignment="1">
      <alignment horizontal="center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0" fillId="0" borderId="13" xfId="0" applyBorder="1"/>
    <xf numFmtId="2" fontId="1" fillId="0" borderId="4" xfId="3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167" fontId="1" fillId="3" borderId="1" xfId="3" applyNumberFormat="1" applyFont="1" applyFill="1" applyBorder="1" applyAlignment="1">
      <alignment horizontal="center" vertical="center"/>
    </xf>
    <xf numFmtId="172" fontId="1" fillId="3" borderId="1" xfId="0" applyNumberFormat="1" applyFont="1" applyFill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0" xfId="3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3" xfId="3" applyNumberFormat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Continuous" vertical="center"/>
    </xf>
    <xf numFmtId="2" fontId="3" fillId="0" borderId="1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2" fontId="8" fillId="0" borderId="20" xfId="0" applyNumberFormat="1" applyFont="1" applyBorder="1" applyAlignment="1">
      <alignment horizontal="center" vertical="center"/>
    </xf>
    <xf numFmtId="2" fontId="1" fillId="0" borderId="4" xfId="3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Continuous" vertical="center" wrapText="1"/>
    </xf>
    <xf numFmtId="0" fontId="7" fillId="0" borderId="22" xfId="0" applyFont="1" applyBorder="1"/>
    <xf numFmtId="0" fontId="0" fillId="0" borderId="22" xfId="0" applyBorder="1"/>
    <xf numFmtId="4" fontId="7" fillId="0" borderId="22" xfId="0" applyNumberFormat="1" applyFont="1" applyBorder="1" applyAlignment="1">
      <alignment horizontal="center"/>
    </xf>
    <xf numFmtId="2" fontId="7" fillId="0" borderId="22" xfId="0" applyNumberFormat="1" applyFont="1" applyBorder="1" applyAlignment="1">
      <alignment horizontal="center"/>
    </xf>
    <xf numFmtId="0" fontId="0" fillId="0" borderId="23" xfId="0" applyBorder="1"/>
    <xf numFmtId="2" fontId="1" fillId="0" borderId="24" xfId="0" applyNumberFormat="1" applyFont="1" applyBorder="1" applyAlignment="1">
      <alignment horizontal="center" vertical="center"/>
    </xf>
    <xf numFmtId="2" fontId="1" fillId="0" borderId="15" xfId="3" applyNumberFormat="1" applyFont="1" applyBorder="1" applyAlignment="1">
      <alignment horizontal="center" vertical="center"/>
    </xf>
    <xf numFmtId="172" fontId="3" fillId="0" borderId="0" xfId="1" applyNumberFormat="1" applyFont="1" applyBorder="1" applyAlignment="1">
      <alignment horizontal="center" vertical="center"/>
    </xf>
    <xf numFmtId="172" fontId="3" fillId="3" borderId="1" xfId="0" applyNumberFormat="1" applyFont="1" applyFill="1" applyBorder="1" applyAlignment="1">
      <alignment horizontal="center" vertical="center"/>
    </xf>
    <xf numFmtId="172" fontId="3" fillId="3" borderId="1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72" fontId="3" fillId="3" borderId="3" xfId="1" applyNumberFormat="1" applyFont="1" applyFill="1" applyBorder="1" applyAlignment="1">
      <alignment horizontal="center" vertical="center"/>
    </xf>
    <xf numFmtId="0" fontId="0" fillId="0" borderId="25" xfId="0" applyBorder="1"/>
    <xf numFmtId="0" fontId="0" fillId="0" borderId="7" xfId="0" applyBorder="1"/>
    <xf numFmtId="0" fontId="0" fillId="5" borderId="16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/>
    </xf>
    <xf numFmtId="171" fontId="0" fillId="6" borderId="26" xfId="0" applyNumberFormat="1" applyFill="1" applyBorder="1" applyAlignment="1">
      <alignment horizontal="center" vertical="center"/>
    </xf>
    <xf numFmtId="171" fontId="0" fillId="6" borderId="27" xfId="0" applyNumberForma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7" borderId="11" xfId="0" applyFont="1" applyFill="1" applyBorder="1" applyAlignment="1">
      <alignment horizontal="center" vertical="center"/>
    </xf>
    <xf numFmtId="4" fontId="1" fillId="7" borderId="11" xfId="1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3" applyNumberFormat="1" applyFont="1" applyFill="1" applyBorder="1" applyAlignment="1">
      <alignment horizontal="center" vertical="center"/>
    </xf>
    <xf numFmtId="2" fontId="1" fillId="7" borderId="11" xfId="0" applyNumberFormat="1" applyFont="1" applyFill="1" applyBorder="1" applyAlignment="1">
      <alignment horizontal="center" vertical="center"/>
    </xf>
    <xf numFmtId="172" fontId="1" fillId="7" borderId="1" xfId="0" applyNumberFormat="1" applyFont="1" applyFill="1" applyBorder="1" applyAlignment="1">
      <alignment horizontal="center" vertical="center"/>
    </xf>
    <xf numFmtId="167" fontId="3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1" xfId="0" applyNumberFormat="1" applyFont="1" applyFill="1" applyBorder="1" applyAlignment="1">
      <alignment horizontal="center" vertical="center"/>
    </xf>
    <xf numFmtId="4" fontId="1" fillId="8" borderId="1" xfId="1" applyNumberFormat="1" applyFont="1" applyFill="1" applyBorder="1" applyAlignment="1">
      <alignment horizontal="center" vertical="center"/>
    </xf>
    <xf numFmtId="4" fontId="1" fillId="8" borderId="11" xfId="1" applyNumberFormat="1" applyFont="1" applyFill="1" applyBorder="1" applyAlignment="1">
      <alignment horizontal="center" vertical="center"/>
    </xf>
    <xf numFmtId="169" fontId="1" fillId="0" borderId="11" xfId="0" applyNumberFormat="1" applyFont="1" applyBorder="1" applyAlignment="1">
      <alignment horizontal="center" vertical="center"/>
    </xf>
    <xf numFmtId="169" fontId="1" fillId="0" borderId="28" xfId="0" applyNumberFormat="1" applyFont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169" fontId="1" fillId="0" borderId="1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/>
    </xf>
    <xf numFmtId="172" fontId="14" fillId="0" borderId="29" xfId="0" applyNumberFormat="1" applyFont="1" applyBorder="1" applyAlignment="1">
      <alignment horizontal="center" vertical="center"/>
    </xf>
    <xf numFmtId="169" fontId="1" fillId="7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8" fontId="2" fillId="0" borderId="0" xfId="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4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left" vertical="top"/>
    </xf>
    <xf numFmtId="2" fontId="3" fillId="0" borderId="0" xfId="0" applyNumberFormat="1" applyFont="1" applyAlignment="1">
      <alignment horizontal="centerContinuous" vertical="center"/>
    </xf>
    <xf numFmtId="168" fontId="3" fillId="0" borderId="0" xfId="0" applyNumberFormat="1" applyFont="1" applyAlignment="1">
      <alignment horizontal="centerContinuous" vertical="center"/>
    </xf>
    <xf numFmtId="2" fontId="3" fillId="0" borderId="0" xfId="0" applyNumberFormat="1" applyFont="1" applyAlignment="1">
      <alignment horizontal="centerContinuous" vertical="top"/>
    </xf>
    <xf numFmtId="0" fontId="3" fillId="0" borderId="0" xfId="0" applyFont="1" applyAlignment="1">
      <alignment horizontal="centerContinuous" vertical="center"/>
    </xf>
    <xf numFmtId="4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168" fontId="3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centerContinuous" vertical="center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72" fontId="14" fillId="0" borderId="29" xfId="1" applyNumberFormat="1" applyFont="1" applyBorder="1" applyAlignment="1">
      <alignment horizontal="center" vertical="center"/>
    </xf>
    <xf numFmtId="2" fontId="14" fillId="0" borderId="15" xfId="0" applyNumberFormat="1" applyFont="1" applyBorder="1" applyAlignment="1">
      <alignment horizontal="center" vertical="center"/>
    </xf>
    <xf numFmtId="169" fontId="1" fillId="0" borderId="30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1" fontId="3" fillId="0" borderId="3" xfId="0" applyNumberFormat="1" applyFont="1" applyBorder="1" applyAlignment="1">
      <alignment horizontal="center" vertical="center"/>
    </xf>
    <xf numFmtId="169" fontId="1" fillId="0" borderId="0" xfId="0" applyNumberFormat="1" applyFont="1" applyAlignment="1">
      <alignment horizontal="left" vertical="center"/>
    </xf>
    <xf numFmtId="172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49" fontId="3" fillId="0" borderId="16" xfId="0" applyNumberFormat="1" applyFont="1" applyBorder="1" applyAlignment="1">
      <alignment horizontal="centerContinuous" vertical="center"/>
    </xf>
    <xf numFmtId="169" fontId="3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4" fillId="0" borderId="24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Continuous"/>
    </xf>
    <xf numFmtId="4" fontId="4" fillId="0" borderId="0" xfId="0" applyNumberFormat="1" applyFont="1" applyAlignment="1">
      <alignment horizontal="center"/>
    </xf>
    <xf numFmtId="172" fontId="3" fillId="3" borderId="0" xfId="0" applyNumberFormat="1" applyFont="1" applyFill="1" applyAlignment="1">
      <alignment horizontal="center" vertical="center"/>
    </xf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" fontId="11" fillId="3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4" fillId="0" borderId="0" xfId="0" applyFont="1"/>
    <xf numFmtId="49" fontId="4" fillId="0" borderId="0" xfId="0" applyNumberFormat="1" applyFont="1" applyAlignment="1">
      <alignment horizontal="center"/>
    </xf>
    <xf numFmtId="168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70" fontId="3" fillId="0" borderId="0" xfId="0" applyNumberFormat="1" applyFont="1" applyAlignment="1">
      <alignment vertical="center"/>
    </xf>
    <xf numFmtId="1" fontId="1" fillId="7" borderId="1" xfId="0" applyNumberFormat="1" applyFont="1" applyFill="1" applyBorder="1" applyAlignment="1">
      <alignment horizontal="center" vertical="center"/>
    </xf>
    <xf numFmtId="169" fontId="4" fillId="0" borderId="3" xfId="0" applyNumberFormat="1" applyFont="1" applyBorder="1" applyAlignment="1">
      <alignment horizontal="left" vertical="center"/>
    </xf>
    <xf numFmtId="4" fontId="3" fillId="0" borderId="3" xfId="0" applyNumberFormat="1" applyFont="1" applyBorder="1" applyAlignment="1">
      <alignment horizontal="center" vertical="center"/>
    </xf>
    <xf numFmtId="166" fontId="1" fillId="0" borderId="3" xfId="0" applyNumberFormat="1" applyFont="1" applyBorder="1" applyAlignment="1">
      <alignment horizontal="center" vertical="center"/>
    </xf>
    <xf numFmtId="169" fontId="4" fillId="0" borderId="7" xfId="0" applyNumberFormat="1" applyFont="1" applyBorder="1" applyAlignment="1">
      <alignment horizontal="left" vertical="center"/>
    </xf>
    <xf numFmtId="169" fontId="4" fillId="0" borderId="31" xfId="0" applyNumberFormat="1" applyFont="1" applyBorder="1" applyAlignment="1">
      <alignment horizontal="left" vertical="center"/>
    </xf>
    <xf numFmtId="0" fontId="4" fillId="0" borderId="32" xfId="0" applyFont="1" applyBorder="1" applyAlignment="1">
      <alignment horizontal="centerContinuous" vertical="center"/>
    </xf>
    <xf numFmtId="49" fontId="6" fillId="0" borderId="9" xfId="0" applyNumberFormat="1" applyFont="1" applyBorder="1" applyAlignment="1">
      <alignment horizontal="center" vertical="center"/>
    </xf>
    <xf numFmtId="169" fontId="1" fillId="0" borderId="8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172" fontId="1" fillId="3" borderId="1" xfId="3" applyNumberFormat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2" fontId="11" fillId="0" borderId="24" xfId="0" applyNumberFormat="1" applyFont="1" applyBorder="1" applyAlignment="1">
      <alignment horizontal="center" vertical="center"/>
    </xf>
    <xf numFmtId="169" fontId="4" fillId="0" borderId="13" xfId="0" applyNumberFormat="1" applyFont="1" applyBorder="1" applyAlignment="1">
      <alignment horizontal="left" vertical="center"/>
    </xf>
    <xf numFmtId="166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3" xfId="0" applyFont="1" applyBorder="1" applyAlignment="1">
      <alignment horizontal="left" vertical="center"/>
    </xf>
    <xf numFmtId="14" fontId="3" fillId="0" borderId="0" xfId="0" applyNumberFormat="1" applyFont="1" applyAlignment="1">
      <alignment horizontal="center" vertical="center" wrapText="1"/>
    </xf>
    <xf numFmtId="170" fontId="3" fillId="0" borderId="0" xfId="0" applyNumberFormat="1" applyFont="1" applyAlignment="1">
      <alignment horizontal="center" vertical="center"/>
    </xf>
    <xf numFmtId="4" fontId="1" fillId="8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171" fontId="3" fillId="0" borderId="1" xfId="0" applyNumberFormat="1" applyFont="1" applyBorder="1" applyAlignment="1">
      <alignment horizontal="center" vertical="center"/>
    </xf>
    <xf numFmtId="171" fontId="3" fillId="0" borderId="9" xfId="0" applyNumberFormat="1" applyFont="1" applyBorder="1" applyAlignment="1">
      <alignment horizontal="center" vertical="center"/>
    </xf>
    <xf numFmtId="17" fontId="1" fillId="8" borderId="1" xfId="0" applyNumberFormat="1" applyFont="1" applyFill="1" applyBorder="1" applyAlignment="1">
      <alignment horizontal="center" vertical="center"/>
    </xf>
    <xf numFmtId="0" fontId="0" fillId="0" borderId="0" xfId="0" applyBorder="1"/>
    <xf numFmtId="169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4" fontId="1" fillId="7" borderId="1" xfId="1" applyNumberFormat="1" applyFont="1" applyFill="1" applyBorder="1" applyAlignment="1">
      <alignment horizontal="center" vertical="center"/>
    </xf>
    <xf numFmtId="0" fontId="1" fillId="0" borderId="0" xfId="4"/>
    <xf numFmtId="167" fontId="0" fillId="0" borderId="0" xfId="0" applyNumberFormat="1"/>
    <xf numFmtId="171" fontId="0" fillId="0" borderId="0" xfId="0" applyNumberFormat="1"/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2" fontId="1" fillId="0" borderId="1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2" borderId="0" xfId="0" applyFont="1" applyFill="1" applyAlignment="1" applyProtection="1">
      <alignment horizontal="left" vertical="center"/>
      <protection locked="0"/>
    </xf>
    <xf numFmtId="167" fontId="1" fillId="2" borderId="1" xfId="0" applyNumberFormat="1" applyFont="1" applyFill="1" applyBorder="1" applyAlignment="1" applyProtection="1">
      <alignment horizontal="center" vertical="center"/>
      <protection locked="0"/>
    </xf>
    <xf numFmtId="167" fontId="1" fillId="2" borderId="11" xfId="0" applyNumberFormat="1" applyFont="1" applyFill="1" applyBorder="1" applyAlignment="1" applyProtection="1">
      <alignment horizontal="center" vertical="center"/>
      <protection locked="0"/>
    </xf>
    <xf numFmtId="167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right" vertical="center"/>
      <protection locked="0"/>
    </xf>
    <xf numFmtId="49" fontId="2" fillId="0" borderId="0" xfId="4" applyNumberFormat="1" applyFont="1" applyAlignment="1">
      <alignment horizontal="left" vertical="center"/>
    </xf>
    <xf numFmtId="0" fontId="2" fillId="0" borderId="0" xfId="4" applyFont="1" applyAlignment="1">
      <alignment horizontal="left" vertical="center"/>
    </xf>
    <xf numFmtId="0" fontId="1" fillId="0" borderId="0" xfId="4" applyAlignment="1">
      <alignment vertical="center"/>
    </xf>
    <xf numFmtId="168" fontId="2" fillId="0" borderId="0" xfId="4" applyNumberFormat="1" applyFont="1" applyAlignment="1">
      <alignment horizontal="centerContinuous" vertical="center"/>
    </xf>
    <xf numFmtId="2" fontId="2" fillId="0" borderId="0" xfId="4" applyNumberFormat="1" applyFont="1" applyAlignment="1">
      <alignment horizontal="centerContinuous" vertical="center"/>
    </xf>
    <xf numFmtId="0" fontId="2" fillId="0" borderId="0" xfId="4" applyFont="1" applyAlignment="1">
      <alignment horizontal="centerContinuous" vertical="center"/>
    </xf>
    <xf numFmtId="4" fontId="2" fillId="0" borderId="0" xfId="4" applyNumberFormat="1" applyFont="1" applyAlignment="1">
      <alignment horizontal="center" vertical="center"/>
    </xf>
    <xf numFmtId="2" fontId="3" fillId="0" borderId="0" xfId="4" applyNumberFormat="1" applyFont="1" applyAlignment="1">
      <alignment horizontal="left" vertical="center"/>
    </xf>
    <xf numFmtId="14" fontId="3" fillId="0" borderId="0" xfId="4" applyNumberFormat="1" applyFont="1" applyAlignment="1">
      <alignment horizontal="center" vertical="center" wrapText="1"/>
    </xf>
    <xf numFmtId="0" fontId="3" fillId="0" borderId="0" xfId="4" applyFont="1"/>
    <xf numFmtId="49" fontId="3" fillId="0" borderId="0" xfId="4" applyNumberFormat="1" applyFont="1" applyAlignment="1">
      <alignment horizontal="left" vertical="top"/>
    </xf>
    <xf numFmtId="0" fontId="3" fillId="0" borderId="0" xfId="4" applyFont="1" applyAlignment="1">
      <alignment horizontal="left" vertical="center"/>
    </xf>
    <xf numFmtId="0" fontId="3" fillId="0" borderId="0" xfId="4" applyFont="1" applyAlignment="1">
      <alignment vertical="center"/>
    </xf>
    <xf numFmtId="2" fontId="3" fillId="0" borderId="0" xfId="4" applyNumberFormat="1" applyFont="1" applyAlignment="1">
      <alignment horizontal="centerContinuous" vertical="center"/>
    </xf>
    <xf numFmtId="168" fontId="3" fillId="0" borderId="0" xfId="4" applyNumberFormat="1" applyFont="1" applyAlignment="1">
      <alignment horizontal="centerContinuous" vertical="center"/>
    </xf>
    <xf numFmtId="2" fontId="3" fillId="0" borderId="0" xfId="4" applyNumberFormat="1" applyFont="1" applyAlignment="1">
      <alignment horizontal="centerContinuous" vertical="top"/>
    </xf>
    <xf numFmtId="0" fontId="3" fillId="0" borderId="0" xfId="4" applyFont="1" applyAlignment="1">
      <alignment horizontal="centerContinuous" vertical="center"/>
    </xf>
    <xf numFmtId="4" fontId="3" fillId="0" borderId="0" xfId="4" applyNumberFormat="1" applyFont="1" applyAlignment="1">
      <alignment horizontal="center" vertical="center"/>
    </xf>
    <xf numFmtId="49" fontId="3" fillId="0" borderId="0" xfId="4" applyNumberFormat="1" applyFont="1" applyAlignment="1">
      <alignment horizontal="left" vertical="center"/>
    </xf>
    <xf numFmtId="168" fontId="3" fillId="0" borderId="0" xfId="4" applyNumberFormat="1" applyFont="1" applyAlignment="1">
      <alignment horizontal="left" vertical="center"/>
    </xf>
    <xf numFmtId="170" fontId="3" fillId="0" borderId="0" xfId="4" applyNumberFormat="1" applyFont="1" applyAlignment="1">
      <alignment horizontal="center" vertical="center"/>
    </xf>
    <xf numFmtId="0" fontId="4" fillId="0" borderId="0" xfId="4" applyFont="1"/>
    <xf numFmtId="4" fontId="3" fillId="0" borderId="0" xfId="4" applyNumberFormat="1" applyFont="1" applyAlignment="1">
      <alignment horizontal="left" vertical="center"/>
    </xf>
    <xf numFmtId="0" fontId="4" fillId="0" borderId="0" xfId="4" applyFont="1" applyAlignment="1">
      <alignment horizontal="center" vertical="center"/>
    </xf>
    <xf numFmtId="4" fontId="4" fillId="0" borderId="0" xfId="4" applyNumberFormat="1" applyFont="1" applyAlignment="1">
      <alignment horizontal="center" vertical="center"/>
    </xf>
    <xf numFmtId="2" fontId="4" fillId="0" borderId="0" xfId="4" applyNumberFormat="1" applyFont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3" fillId="0" borderId="33" xfId="4" applyFont="1" applyBorder="1" applyAlignment="1">
      <alignment horizontal="left" vertical="center"/>
    </xf>
    <xf numFmtId="49" fontId="3" fillId="0" borderId="1" xfId="4" applyNumberFormat="1" applyFont="1" applyBorder="1" applyAlignment="1">
      <alignment horizontal="center" vertical="center"/>
    </xf>
    <xf numFmtId="49" fontId="3" fillId="0" borderId="1" xfId="4" applyNumberFormat="1" applyFont="1" applyBorder="1" applyAlignment="1">
      <alignment horizontal="center" vertical="center" wrapText="1"/>
    </xf>
    <xf numFmtId="49" fontId="3" fillId="0" borderId="1" xfId="4" applyNumberFormat="1" applyFont="1" applyBorder="1" applyAlignment="1">
      <alignment horizontal="centerContinuous" vertical="center"/>
    </xf>
    <xf numFmtId="49" fontId="3" fillId="0" borderId="1" xfId="4" applyNumberFormat="1" applyFont="1" applyBorder="1" applyAlignment="1">
      <alignment horizontal="centerContinuous" vertical="center" wrapText="1"/>
    </xf>
    <xf numFmtId="2" fontId="3" fillId="0" borderId="1" xfId="4" applyNumberFormat="1" applyFont="1" applyBorder="1" applyAlignment="1">
      <alignment horizontal="center" vertical="center" wrapText="1"/>
    </xf>
    <xf numFmtId="0" fontId="1" fillId="0" borderId="1" xfId="4" applyBorder="1"/>
    <xf numFmtId="49" fontId="3" fillId="0" borderId="1" xfId="4" applyNumberFormat="1" applyFont="1" applyBorder="1" applyAlignment="1">
      <alignment horizontal="left" vertical="center"/>
    </xf>
    <xf numFmtId="49" fontId="1" fillId="0" borderId="1" xfId="4" applyNumberForma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49" fontId="5" fillId="0" borderId="1" xfId="4" applyNumberFormat="1" applyFont="1" applyBorder="1" applyAlignment="1">
      <alignment horizontal="center" vertical="center"/>
    </xf>
    <xf numFmtId="0" fontId="1" fillId="0" borderId="1" xfId="4" applyBorder="1" applyAlignment="1">
      <alignment vertical="center"/>
    </xf>
    <xf numFmtId="49" fontId="6" fillId="0" borderId="1" xfId="4" applyNumberFormat="1" applyFont="1" applyBorder="1" applyAlignment="1">
      <alignment horizontal="center" vertical="center"/>
    </xf>
    <xf numFmtId="169" fontId="1" fillId="0" borderId="1" xfId="4" applyNumberFormat="1" applyBorder="1" applyAlignment="1">
      <alignment horizontal="center" vertical="center"/>
    </xf>
    <xf numFmtId="0" fontId="1" fillId="8" borderId="1" xfId="4" applyFill="1" applyBorder="1" applyAlignment="1">
      <alignment horizontal="center" vertical="center"/>
    </xf>
    <xf numFmtId="2" fontId="1" fillId="3" borderId="1" xfId="4" applyNumberFormat="1" applyFill="1" applyBorder="1" applyAlignment="1">
      <alignment horizontal="center" vertical="center"/>
    </xf>
    <xf numFmtId="167" fontId="1" fillId="3" borderId="1" xfId="4" applyNumberFormat="1" applyFill="1" applyBorder="1" applyAlignment="1">
      <alignment horizontal="center" vertical="center"/>
    </xf>
    <xf numFmtId="2" fontId="1" fillId="8" borderId="1" xfId="4" applyNumberFormat="1" applyFill="1" applyBorder="1" applyAlignment="1">
      <alignment horizontal="center" vertical="center"/>
    </xf>
    <xf numFmtId="2" fontId="1" fillId="0" borderId="1" xfId="4" applyNumberFormat="1" applyBorder="1" applyAlignment="1">
      <alignment horizontal="center" vertical="center"/>
    </xf>
    <xf numFmtId="1" fontId="1" fillId="0" borderId="1" xfId="4" applyNumberFormat="1" applyBorder="1" applyAlignment="1">
      <alignment horizontal="center" vertical="center"/>
    </xf>
    <xf numFmtId="172" fontId="1" fillId="3" borderId="1" xfId="4" applyNumberFormat="1" applyFill="1" applyBorder="1" applyAlignment="1">
      <alignment horizontal="center" vertical="center"/>
    </xf>
    <xf numFmtId="169" fontId="1" fillId="0" borderId="11" xfId="4" applyNumberFormat="1" applyBorder="1" applyAlignment="1">
      <alignment horizontal="center" vertical="center"/>
    </xf>
    <xf numFmtId="2" fontId="1" fillId="8" borderId="11" xfId="4" applyNumberFormat="1" applyFill="1" applyBorder="1" applyAlignment="1">
      <alignment horizontal="center" vertical="center"/>
    </xf>
    <xf numFmtId="2" fontId="1" fillId="0" borderId="11" xfId="4" applyNumberFormat="1" applyBorder="1" applyAlignment="1">
      <alignment horizontal="center" vertical="center"/>
    </xf>
    <xf numFmtId="0" fontId="1" fillId="7" borderId="11" xfId="4" applyFill="1" applyBorder="1" applyAlignment="1">
      <alignment horizontal="center" vertical="center"/>
    </xf>
    <xf numFmtId="0" fontId="1" fillId="7" borderId="1" xfId="4" applyFill="1" applyBorder="1" applyAlignment="1">
      <alignment horizontal="center" vertical="center" wrapText="1"/>
    </xf>
    <xf numFmtId="2" fontId="1" fillId="7" borderId="1" xfId="4" applyNumberFormat="1" applyFill="1" applyBorder="1" applyAlignment="1">
      <alignment horizontal="center" vertical="center"/>
    </xf>
    <xf numFmtId="2" fontId="1" fillId="7" borderId="11" xfId="4" applyNumberFormat="1" applyFill="1" applyBorder="1" applyAlignment="1">
      <alignment horizontal="center" vertical="center"/>
    </xf>
    <xf numFmtId="1" fontId="1" fillId="7" borderId="1" xfId="4" applyNumberFormat="1" applyFill="1" applyBorder="1" applyAlignment="1">
      <alignment horizontal="center" vertical="center"/>
    </xf>
    <xf numFmtId="167" fontId="1" fillId="7" borderId="1" xfId="4" applyNumberFormat="1" applyFill="1" applyBorder="1" applyAlignment="1">
      <alignment horizontal="center" vertical="center"/>
    </xf>
    <xf numFmtId="172" fontId="1" fillId="7" borderId="1" xfId="4" applyNumberFormat="1" applyFill="1" applyBorder="1" applyAlignment="1">
      <alignment horizontal="center" vertical="center"/>
    </xf>
    <xf numFmtId="0" fontId="1" fillId="7" borderId="1" xfId="4" applyFill="1" applyBorder="1" applyAlignment="1">
      <alignment horizontal="center" vertical="center"/>
    </xf>
    <xf numFmtId="0" fontId="1" fillId="0" borderId="25" xfId="4" applyBorder="1"/>
    <xf numFmtId="0" fontId="7" fillId="0" borderId="22" xfId="4" applyFont="1" applyBorder="1"/>
    <xf numFmtId="0" fontId="1" fillId="0" borderId="22" xfId="4" applyBorder="1"/>
    <xf numFmtId="4" fontId="7" fillId="0" borderId="22" xfId="4" applyNumberFormat="1" applyFont="1" applyBorder="1" applyAlignment="1">
      <alignment horizontal="center"/>
    </xf>
    <xf numFmtId="2" fontId="7" fillId="0" borderId="22" xfId="4" applyNumberFormat="1" applyFont="1" applyBorder="1" applyAlignment="1">
      <alignment horizontal="center"/>
    </xf>
    <xf numFmtId="0" fontId="1" fillId="0" borderId="23" xfId="4" applyBorder="1"/>
    <xf numFmtId="167" fontId="3" fillId="3" borderId="11" xfId="4" applyNumberFormat="1" applyFont="1" applyFill="1" applyBorder="1" applyAlignment="1">
      <alignment horizontal="center" vertical="center"/>
    </xf>
    <xf numFmtId="172" fontId="3" fillId="3" borderId="11" xfId="4" applyNumberFormat="1" applyFont="1" applyFill="1" applyBorder="1" applyAlignment="1">
      <alignment horizontal="center" vertical="center"/>
    </xf>
    <xf numFmtId="2" fontId="1" fillId="0" borderId="0" xfId="4" applyNumberFormat="1" applyAlignment="1">
      <alignment horizontal="center" vertical="center"/>
    </xf>
    <xf numFmtId="167" fontId="3" fillId="0" borderId="0" xfId="4" applyNumberFormat="1" applyFont="1" applyAlignment="1">
      <alignment horizontal="center" vertical="center"/>
    </xf>
    <xf numFmtId="2" fontId="1" fillId="0" borderId="15" xfId="4" applyNumberFormat="1" applyBorder="1" applyAlignment="1">
      <alignment horizontal="center" vertical="center"/>
    </xf>
    <xf numFmtId="0" fontId="1" fillId="0" borderId="2" xfId="4" applyBorder="1"/>
    <xf numFmtId="4" fontId="1" fillId="0" borderId="0" xfId="4" applyNumberFormat="1" applyAlignment="1">
      <alignment horizontal="center" vertical="center"/>
    </xf>
    <xf numFmtId="168" fontId="4" fillId="0" borderId="0" xfId="4" applyNumberFormat="1" applyFont="1" applyAlignment="1">
      <alignment horizontal="center" vertical="center"/>
    </xf>
    <xf numFmtId="167" fontId="3" fillId="3" borderId="1" xfId="4" applyNumberFormat="1" applyFont="1" applyFill="1" applyBorder="1" applyAlignment="1">
      <alignment horizontal="center" vertical="center"/>
    </xf>
    <xf numFmtId="172" fontId="3" fillId="3" borderId="1" xfId="4" applyNumberFormat="1" applyFont="1" applyFill="1" applyBorder="1" applyAlignment="1">
      <alignment horizontal="center" vertical="center"/>
    </xf>
    <xf numFmtId="2" fontId="3" fillId="0" borderId="0" xfId="4" applyNumberFormat="1" applyFont="1" applyAlignment="1">
      <alignment horizontal="center" vertical="center"/>
    </xf>
    <xf numFmtId="2" fontId="14" fillId="0" borderId="15" xfId="4" applyNumberFormat="1" applyFont="1" applyBorder="1" applyAlignment="1">
      <alignment horizontal="center" vertical="center"/>
    </xf>
    <xf numFmtId="169" fontId="1" fillId="0" borderId="30" xfId="4" applyNumberFormat="1" applyBorder="1" applyAlignment="1">
      <alignment horizontal="left" vertical="center"/>
    </xf>
    <xf numFmtId="0" fontId="1" fillId="0" borderId="3" xfId="4" applyBorder="1" applyAlignment="1">
      <alignment vertical="center"/>
    </xf>
    <xf numFmtId="4" fontId="1" fillId="0" borderId="3" xfId="4" applyNumberFormat="1" applyBorder="1" applyAlignment="1">
      <alignment horizontal="center" vertical="center"/>
    </xf>
    <xf numFmtId="2" fontId="1" fillId="0" borderId="3" xfId="4" applyNumberFormat="1" applyBorder="1" applyAlignment="1">
      <alignment horizontal="center" vertical="center"/>
    </xf>
    <xf numFmtId="168" fontId="4" fillId="0" borderId="3" xfId="4" applyNumberFormat="1" applyFont="1" applyBorder="1" applyAlignment="1">
      <alignment horizontal="center" vertical="center"/>
    </xf>
    <xf numFmtId="167" fontId="3" fillId="3" borderId="14" xfId="4" applyNumberFormat="1" applyFont="1" applyFill="1" applyBorder="1" applyAlignment="1">
      <alignment horizontal="center" vertical="center"/>
    </xf>
    <xf numFmtId="172" fontId="3" fillId="3" borderId="14" xfId="4" applyNumberFormat="1" applyFont="1" applyFill="1" applyBorder="1" applyAlignment="1">
      <alignment horizontal="center" vertical="center"/>
    </xf>
    <xf numFmtId="1" fontId="3" fillId="0" borderId="3" xfId="4" applyNumberFormat="1" applyFont="1" applyBorder="1" applyAlignment="1">
      <alignment horizontal="center" vertical="center"/>
    </xf>
    <xf numFmtId="2" fontId="3" fillId="0" borderId="4" xfId="4" applyNumberFormat="1" applyFont="1" applyBorder="1" applyAlignment="1">
      <alignment horizontal="center" vertical="center"/>
    </xf>
    <xf numFmtId="169" fontId="1" fillId="0" borderId="0" xfId="4" applyNumberFormat="1" applyAlignment="1">
      <alignment horizontal="left" vertical="center"/>
    </xf>
    <xf numFmtId="172" fontId="3" fillId="0" borderId="0" xfId="4" applyNumberFormat="1" applyFont="1" applyAlignment="1">
      <alignment horizontal="center" vertical="center"/>
    </xf>
    <xf numFmtId="166" fontId="3" fillId="0" borderId="0" xfId="4" applyNumberFormat="1" applyFont="1" applyAlignment="1">
      <alignment horizontal="center" vertical="center"/>
    </xf>
    <xf numFmtId="49" fontId="3" fillId="0" borderId="7" xfId="4" applyNumberFormat="1" applyFont="1" applyBorder="1" applyAlignment="1">
      <alignment horizontal="center" vertical="center"/>
    </xf>
    <xf numFmtId="49" fontId="3" fillId="0" borderId="16" xfId="4" applyNumberFormat="1" applyFont="1" applyBorder="1" applyAlignment="1">
      <alignment horizontal="center" vertical="center"/>
    </xf>
    <xf numFmtId="49" fontId="3" fillId="0" borderId="16" xfId="4" applyNumberFormat="1" applyFont="1" applyBorder="1" applyAlignment="1">
      <alignment horizontal="center" vertical="center" wrapText="1"/>
    </xf>
    <xf numFmtId="2" fontId="3" fillId="0" borderId="17" xfId="4" applyNumberFormat="1" applyFont="1" applyBorder="1" applyAlignment="1">
      <alignment horizontal="center" vertical="center" wrapText="1"/>
    </xf>
    <xf numFmtId="49" fontId="6" fillId="0" borderId="8" xfId="4" applyNumberFormat="1" applyFont="1" applyBorder="1" applyAlignment="1">
      <alignment horizontal="center" vertical="center"/>
    </xf>
    <xf numFmtId="49" fontId="5" fillId="0" borderId="9" xfId="4" applyNumberFormat="1" applyFont="1" applyBorder="1" applyAlignment="1">
      <alignment horizontal="center" vertical="center"/>
    </xf>
    <xf numFmtId="169" fontId="1" fillId="0" borderId="28" xfId="4" applyNumberFormat="1" applyBorder="1" applyAlignment="1">
      <alignment horizontal="center" vertical="center"/>
    </xf>
    <xf numFmtId="168" fontId="1" fillId="0" borderId="1" xfId="4" applyNumberFormat="1" applyBorder="1" applyAlignment="1">
      <alignment horizontal="center" vertical="center"/>
    </xf>
    <xf numFmtId="167" fontId="3" fillId="8" borderId="1" xfId="4" applyNumberFormat="1" applyFont="1" applyFill="1" applyBorder="1" applyAlignment="1">
      <alignment horizontal="center" vertical="center"/>
    </xf>
    <xf numFmtId="167" fontId="1" fillId="4" borderId="9" xfId="4" applyNumberFormat="1" applyFill="1" applyBorder="1" applyAlignment="1" applyProtection="1">
      <alignment horizontal="center" vertical="center"/>
      <protection locked="0"/>
    </xf>
    <xf numFmtId="0" fontId="1" fillId="0" borderId="10" xfId="4" applyBorder="1"/>
    <xf numFmtId="169" fontId="3" fillId="0" borderId="2" xfId="4" applyNumberFormat="1" applyFont="1" applyBorder="1" applyAlignment="1">
      <alignment horizontal="left" vertical="center"/>
    </xf>
    <xf numFmtId="0" fontId="1" fillId="0" borderId="0" xfId="4" applyAlignment="1">
      <alignment horizontal="center" vertical="center"/>
    </xf>
    <xf numFmtId="2" fontId="11" fillId="0" borderId="0" xfId="4" applyNumberFormat="1" applyFont="1" applyAlignment="1">
      <alignment horizontal="center" vertical="center"/>
    </xf>
    <xf numFmtId="2" fontId="1" fillId="0" borderId="24" xfId="4" applyNumberFormat="1" applyBorder="1" applyAlignment="1">
      <alignment horizontal="center" vertical="center"/>
    </xf>
    <xf numFmtId="0" fontId="1" fillId="0" borderId="12" xfId="4" applyBorder="1"/>
    <xf numFmtId="0" fontId="1" fillId="0" borderId="2" xfId="4" applyBorder="1" applyAlignment="1">
      <alignment horizontal="center" vertical="center"/>
    </xf>
    <xf numFmtId="172" fontId="14" fillId="0" borderId="29" xfId="4" applyNumberFormat="1" applyFont="1" applyBorder="1" applyAlignment="1">
      <alignment horizontal="center" vertical="center"/>
    </xf>
    <xf numFmtId="2" fontId="14" fillId="0" borderId="24" xfId="4" applyNumberFormat="1" applyFont="1" applyBorder="1" applyAlignment="1">
      <alignment horizontal="center" vertical="center"/>
    </xf>
    <xf numFmtId="0" fontId="1" fillId="0" borderId="13" xfId="4" applyBorder="1"/>
    <xf numFmtId="0" fontId="1" fillId="0" borderId="3" xfId="4" applyBorder="1"/>
    <xf numFmtId="0" fontId="1" fillId="0" borderId="30" xfId="4" applyBorder="1" applyAlignment="1">
      <alignment horizontal="center" vertical="center"/>
    </xf>
    <xf numFmtId="0" fontId="3" fillId="0" borderId="3" xfId="4" applyFont="1" applyBorder="1" applyAlignment="1">
      <alignment horizontal="left" vertical="center"/>
    </xf>
    <xf numFmtId="0" fontId="1" fillId="0" borderId="3" xfId="4" applyBorder="1" applyAlignment="1">
      <alignment horizontal="center" vertical="center"/>
    </xf>
    <xf numFmtId="2" fontId="3" fillId="0" borderId="21" xfId="4" applyNumberFormat="1" applyFont="1" applyBorder="1" applyAlignment="1">
      <alignment horizontal="center" vertical="center"/>
    </xf>
    <xf numFmtId="49" fontId="10" fillId="0" borderId="0" xfId="4" applyNumberFormat="1" applyFont="1" applyAlignment="1">
      <alignment horizontal="left" vertical="center"/>
    </xf>
    <xf numFmtId="168" fontId="1" fillId="0" borderId="0" xfId="4" applyNumberFormat="1" applyAlignment="1">
      <alignment horizontal="center" vertical="center"/>
    </xf>
    <xf numFmtId="0" fontId="1" fillId="0" borderId="0" xfId="4" applyAlignment="1">
      <alignment horizontal="left" vertical="center"/>
    </xf>
    <xf numFmtId="0" fontId="3" fillId="0" borderId="0" xfId="4" applyFont="1" applyAlignment="1">
      <alignment horizontal="centerContinuous"/>
    </xf>
    <xf numFmtId="4" fontId="4" fillId="0" borderId="0" xfId="4" applyNumberFormat="1" applyFont="1" applyAlignment="1">
      <alignment horizontal="center"/>
    </xf>
    <xf numFmtId="172" fontId="3" fillId="3" borderId="0" xfId="4" applyNumberFormat="1" applyFont="1" applyFill="1" applyAlignment="1">
      <alignment horizontal="center" vertical="center"/>
    </xf>
    <xf numFmtId="0" fontId="10" fillId="0" borderId="0" xfId="4" applyFont="1" applyAlignment="1">
      <alignment horizontal="left" vertical="center"/>
    </xf>
    <xf numFmtId="2" fontId="7" fillId="0" borderId="0" xfId="4" applyNumberFormat="1" applyFont="1" applyAlignment="1">
      <alignment horizontal="right" vertical="center"/>
    </xf>
    <xf numFmtId="2" fontId="7" fillId="0" borderId="0" xfId="4" applyNumberFormat="1" applyFont="1" applyAlignment="1">
      <alignment horizontal="center" vertical="center"/>
    </xf>
    <xf numFmtId="0" fontId="8" fillId="0" borderId="0" xfId="4" applyFont="1" applyAlignment="1">
      <alignment horizontal="left" vertical="center"/>
    </xf>
    <xf numFmtId="4" fontId="8" fillId="0" borderId="0" xfId="4" applyNumberFormat="1" applyFont="1" applyAlignment="1">
      <alignment horizontal="center" vertical="center"/>
    </xf>
    <xf numFmtId="2" fontId="8" fillId="0" borderId="0" xfId="4" applyNumberFormat="1" applyFont="1" applyAlignment="1">
      <alignment horizontal="center" vertical="center"/>
    </xf>
    <xf numFmtId="4" fontId="11" fillId="3" borderId="0" xfId="4" applyNumberFormat="1" applyFont="1" applyFill="1" applyAlignment="1">
      <alignment horizontal="center" vertical="center"/>
    </xf>
    <xf numFmtId="49" fontId="1" fillId="0" borderId="0" xfId="4" applyNumberFormat="1" applyAlignment="1">
      <alignment horizontal="left" vertical="center"/>
    </xf>
    <xf numFmtId="0" fontId="14" fillId="0" borderId="0" xfId="4" applyFont="1"/>
    <xf numFmtId="49" fontId="4" fillId="0" borderId="0" xfId="4" applyNumberFormat="1" applyFont="1" applyAlignment="1">
      <alignment horizontal="center"/>
    </xf>
    <xf numFmtId="2" fontId="1" fillId="0" borderId="3" xfId="4" applyNumberFormat="1" applyBorder="1" applyAlignment="1">
      <alignment horizontal="center"/>
    </xf>
    <xf numFmtId="2" fontId="4" fillId="0" borderId="3" xfId="4" applyNumberFormat="1" applyFont="1" applyBorder="1" applyAlignment="1">
      <alignment horizontal="center"/>
    </xf>
    <xf numFmtId="168" fontId="4" fillId="0" borderId="0" xfId="4" applyNumberFormat="1" applyFont="1" applyAlignment="1">
      <alignment horizontal="center"/>
    </xf>
    <xf numFmtId="0" fontId="4" fillId="0" borderId="0" xfId="4" applyFont="1" applyAlignment="1">
      <alignment horizontal="left"/>
    </xf>
    <xf numFmtId="0" fontId="4" fillId="0" borderId="0" xfId="4" applyFont="1" applyAlignment="1">
      <alignment horizontal="centerContinuous"/>
    </xf>
    <xf numFmtId="4" fontId="1" fillId="0" borderId="3" xfId="4" applyNumberFormat="1" applyBorder="1" applyAlignment="1">
      <alignment horizontal="center"/>
    </xf>
    <xf numFmtId="49" fontId="1" fillId="0" borderId="0" xfId="4" applyNumberFormat="1" applyAlignment="1">
      <alignment horizontal="center"/>
    </xf>
    <xf numFmtId="2" fontId="1" fillId="0" borderId="0" xfId="4" applyNumberFormat="1" applyAlignment="1">
      <alignment horizontal="center"/>
    </xf>
    <xf numFmtId="168" fontId="1" fillId="0" borderId="0" xfId="4" applyNumberFormat="1" applyAlignment="1">
      <alignment horizontal="center"/>
    </xf>
    <xf numFmtId="0" fontId="1" fillId="0" borderId="0" xfId="4" applyAlignment="1">
      <alignment horizontal="center"/>
    </xf>
    <xf numFmtId="4" fontId="1" fillId="0" borderId="0" xfId="4" applyNumberFormat="1" applyAlignment="1">
      <alignment horizontal="center"/>
    </xf>
    <xf numFmtId="0" fontId="10" fillId="2" borderId="0" xfId="4" applyFont="1" applyFill="1" applyAlignment="1" applyProtection="1">
      <alignment horizontal="left" vertical="center"/>
      <protection locked="0"/>
    </xf>
    <xf numFmtId="167" fontId="1" fillId="2" borderId="1" xfId="4" applyNumberFormat="1" applyFill="1" applyBorder="1" applyAlignment="1" applyProtection="1">
      <alignment horizontal="center" vertical="center"/>
      <protection locked="0"/>
    </xf>
    <xf numFmtId="167" fontId="1" fillId="2" borderId="11" xfId="4" applyNumberFormat="1" applyFill="1" applyBorder="1" applyAlignment="1" applyProtection="1">
      <alignment horizontal="center" vertical="center"/>
      <protection locked="0"/>
    </xf>
    <xf numFmtId="49" fontId="1" fillId="7" borderId="11" xfId="4" applyNumberForma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67" fontId="1" fillId="4" borderId="35" xfId="0" applyNumberFormat="1" applyFont="1" applyFill="1" applyBorder="1" applyAlignment="1" applyProtection="1">
      <alignment horizontal="center" vertical="center"/>
      <protection locked="0"/>
    </xf>
    <xf numFmtId="167" fontId="1" fillId="4" borderId="36" xfId="0" applyNumberFormat="1" applyFont="1" applyFill="1" applyBorder="1" applyAlignment="1" applyProtection="1">
      <alignment horizontal="center" vertical="center"/>
      <protection locked="0"/>
    </xf>
    <xf numFmtId="167" fontId="1" fillId="4" borderId="11" xfId="0" applyNumberFormat="1" applyFont="1" applyFill="1" applyBorder="1" applyAlignment="1" applyProtection="1">
      <alignment horizontal="center" vertical="center"/>
      <protection locked="0"/>
    </xf>
    <xf numFmtId="169" fontId="3" fillId="0" borderId="5" xfId="0" applyNumberFormat="1" applyFont="1" applyBorder="1" applyAlignment="1">
      <alignment horizontal="center" vertical="center"/>
    </xf>
    <xf numFmtId="169" fontId="3" fillId="0" borderId="6" xfId="0" applyNumberFormat="1" applyFont="1" applyBorder="1" applyAlignment="1">
      <alignment horizontal="center" vertical="center"/>
    </xf>
    <xf numFmtId="169" fontId="3" fillId="0" borderId="37" xfId="0" applyNumberFormat="1" applyFont="1" applyBorder="1" applyAlignment="1">
      <alignment horizontal="center" vertical="center"/>
    </xf>
    <xf numFmtId="4" fontId="1" fillId="0" borderId="18" xfId="0" applyNumberFormat="1" applyFont="1" applyBorder="1" applyAlignment="1">
      <alignment horizontal="center" vertical="center"/>
    </xf>
    <xf numFmtId="4" fontId="1" fillId="0" borderId="34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2" fontId="3" fillId="2" borderId="0" xfId="0" applyNumberFormat="1" applyFont="1" applyFill="1" applyAlignment="1" applyProtection="1">
      <alignment horizontal="left" vertical="center"/>
      <protection locked="0"/>
    </xf>
    <xf numFmtId="0" fontId="3" fillId="0" borderId="3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" fontId="3" fillId="0" borderId="18" xfId="0" applyNumberFormat="1" applyFont="1" applyBorder="1" applyAlignment="1">
      <alignment horizontal="center" vertical="center"/>
    </xf>
    <xf numFmtId="4" fontId="3" fillId="0" borderId="34" xfId="0" applyNumberFormat="1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9" fontId="1" fillId="0" borderId="0" xfId="4" applyNumberFormat="1" applyAlignment="1">
      <alignment horizontal="left" vertical="center"/>
    </xf>
    <xf numFmtId="0" fontId="3" fillId="0" borderId="0" xfId="4" applyFont="1" applyAlignment="1">
      <alignment horizontal="left" vertical="center"/>
    </xf>
    <xf numFmtId="49" fontId="3" fillId="2" borderId="0" xfId="4" applyNumberFormat="1" applyFont="1" applyFill="1" applyAlignment="1" applyProtection="1">
      <alignment horizontal="left" vertical="center"/>
      <protection locked="0"/>
    </xf>
    <xf numFmtId="2" fontId="3" fillId="2" borderId="0" xfId="4" applyNumberFormat="1" applyFont="1" applyFill="1" applyAlignment="1" applyProtection="1">
      <alignment horizontal="left" vertical="center"/>
      <protection locked="0"/>
    </xf>
    <xf numFmtId="167" fontId="1" fillId="4" borderId="35" xfId="4" applyNumberFormat="1" applyFill="1" applyBorder="1" applyAlignment="1" applyProtection="1">
      <alignment horizontal="center" vertical="center"/>
      <protection locked="0"/>
    </xf>
    <xf numFmtId="167" fontId="1" fillId="4" borderId="36" xfId="4" applyNumberFormat="1" applyFill="1" applyBorder="1" applyAlignment="1" applyProtection="1">
      <alignment horizontal="center" vertical="center"/>
      <protection locked="0"/>
    </xf>
    <xf numFmtId="167" fontId="1" fillId="4" borderId="11" xfId="4" applyNumberFormat="1" applyFill="1" applyBorder="1" applyAlignment="1" applyProtection="1">
      <alignment horizontal="center" vertical="center"/>
      <protection locked="0"/>
    </xf>
    <xf numFmtId="169" fontId="3" fillId="0" borderId="5" xfId="4" applyNumberFormat="1" applyFont="1" applyBorder="1" applyAlignment="1">
      <alignment horizontal="center" vertical="center"/>
    </xf>
    <xf numFmtId="169" fontId="3" fillId="0" borderId="6" xfId="4" applyNumberFormat="1" applyFont="1" applyBorder="1" applyAlignment="1">
      <alignment horizontal="center" vertical="center"/>
    </xf>
    <xf numFmtId="169" fontId="3" fillId="0" borderId="37" xfId="4" applyNumberFormat="1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3" fillId="0" borderId="15" xfId="4" applyFont="1" applyBorder="1" applyAlignment="1">
      <alignment horizontal="center" vertical="center"/>
    </xf>
    <xf numFmtId="0" fontId="3" fillId="0" borderId="30" xfId="4" applyFont="1" applyBorder="1" applyAlignment="1">
      <alignment horizontal="center"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0" fontId="1" fillId="0" borderId="18" xfId="4" applyBorder="1" applyAlignment="1">
      <alignment horizontal="center" vertical="center"/>
    </xf>
    <xf numFmtId="0" fontId="1" fillId="0" borderId="34" xfId="4" applyBorder="1" applyAlignment="1">
      <alignment horizontal="center" vertical="center"/>
    </xf>
    <xf numFmtId="0" fontId="1" fillId="0" borderId="19" xfId="4" applyBorder="1" applyAlignment="1">
      <alignment horizontal="center" vertical="center"/>
    </xf>
    <xf numFmtId="49" fontId="1" fillId="0" borderId="0" xfId="4" applyNumberFormat="1" applyAlignment="1">
      <alignment horizontal="left" vertical="center" wrapText="1"/>
    </xf>
    <xf numFmtId="0" fontId="3" fillId="0" borderId="33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</cellXfs>
  <cellStyles count="5">
    <cellStyle name="Komma" xfId="1" builtinId="3"/>
    <cellStyle name="Prozent" xfId="2" builtinId="5"/>
    <cellStyle name="Standard" xfId="0" builtinId="0"/>
    <cellStyle name="Standard 2" xfId="4" xr:uid="{01C5DB80-7736-4137-A5F3-70A923EE999E}"/>
    <cellStyle name="Währung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2"/>
  <sheetViews>
    <sheetView showGridLines="0" topLeftCell="D7" zoomScaleNormal="100" workbookViewId="0">
      <selection activeCell="P16" sqref="P16"/>
    </sheetView>
  </sheetViews>
  <sheetFormatPr baseColWidth="10" defaultRowHeight="12.75" x14ac:dyDescent="0.2"/>
  <cols>
    <col min="1" max="3" width="11.42578125" hidden="1" customWidth="1"/>
    <col min="4" max="4" width="7.28515625" customWidth="1"/>
    <col min="5" max="5" width="23.42578125" customWidth="1"/>
    <col min="6" max="6" width="4.140625" customWidth="1"/>
    <col min="7" max="7" width="8.28515625" customWidth="1"/>
    <col min="8" max="8" width="9.85546875" customWidth="1"/>
    <col min="9" max="10" width="10.5703125" customWidth="1"/>
    <col min="11" max="11" width="7.28515625" customWidth="1"/>
    <col min="12" max="12" width="8" customWidth="1"/>
    <col min="13" max="13" width="7.85546875" customWidth="1"/>
    <col min="14" max="16" width="10.5703125" customWidth="1"/>
    <col min="17" max="18" width="12.7109375" customWidth="1"/>
  </cols>
  <sheetData>
    <row r="1" spans="1:18" ht="25.5" customHeight="1" x14ac:dyDescent="0.2">
      <c r="D1" s="121" t="s">
        <v>0</v>
      </c>
      <c r="E1" s="122"/>
      <c r="F1" s="11"/>
      <c r="I1" s="123"/>
      <c r="J1" s="90" t="s">
        <v>121</v>
      </c>
      <c r="K1" s="124"/>
      <c r="L1" s="124"/>
      <c r="M1" s="124"/>
      <c r="N1" s="124"/>
      <c r="O1" s="125"/>
      <c r="Q1" s="126" t="s">
        <v>1</v>
      </c>
      <c r="R1" s="206">
        <v>46327</v>
      </c>
    </row>
    <row r="2" spans="1:18" s="1" customFormat="1" ht="21" customHeight="1" x14ac:dyDescent="0.2">
      <c r="D2" s="128" t="s">
        <v>62</v>
      </c>
      <c r="E2" s="89"/>
      <c r="F2" s="3"/>
      <c r="H2" s="129"/>
      <c r="I2" s="130"/>
      <c r="J2" s="131" t="s">
        <v>111</v>
      </c>
      <c r="K2" s="132"/>
      <c r="L2" s="132"/>
      <c r="M2" s="132"/>
      <c r="N2" s="132"/>
      <c r="O2" s="133"/>
      <c r="Q2" s="126" t="s">
        <v>2</v>
      </c>
      <c r="R2" s="206">
        <v>46327</v>
      </c>
    </row>
    <row r="3" spans="1:18" s="1" customFormat="1" ht="21" customHeight="1" x14ac:dyDescent="0.2">
      <c r="D3" s="128"/>
      <c r="E3" s="224"/>
      <c r="F3" s="3"/>
      <c r="H3" s="129"/>
      <c r="I3" s="137" t="s">
        <v>187</v>
      </c>
      <c r="J3" s="131"/>
      <c r="K3" s="224" t="s">
        <v>188</v>
      </c>
      <c r="L3" s="132"/>
      <c r="M3" s="132"/>
      <c r="N3" s="132"/>
      <c r="O3" s="133"/>
      <c r="Q3" s="126"/>
      <c r="R3" s="206"/>
    </row>
    <row r="4" spans="1:18" s="1" customFormat="1" ht="17.25" customHeight="1" x14ac:dyDescent="0.2">
      <c r="D4" s="135" t="s">
        <v>3</v>
      </c>
      <c r="E4" s="375" t="s">
        <v>135</v>
      </c>
      <c r="F4" s="375"/>
      <c r="G4" s="375"/>
      <c r="H4" s="375"/>
      <c r="I4" s="137" t="s">
        <v>4</v>
      </c>
      <c r="J4"/>
      <c r="K4" s="375" t="s">
        <v>162</v>
      </c>
      <c r="L4" s="375"/>
      <c r="M4" s="375"/>
      <c r="N4" s="375"/>
      <c r="O4" s="375"/>
      <c r="P4" s="375"/>
      <c r="Q4" s="126" t="s">
        <v>5</v>
      </c>
      <c r="R4" s="207">
        <v>1190</v>
      </c>
    </row>
    <row r="5" spans="1:18" s="1" customFormat="1" ht="17.25" customHeight="1" x14ac:dyDescent="0.2">
      <c r="D5" s="135" t="s">
        <v>6</v>
      </c>
      <c r="E5" s="385"/>
      <c r="F5" s="385"/>
      <c r="G5" s="385"/>
      <c r="H5" s="385"/>
      <c r="I5" s="89" t="s">
        <v>7</v>
      </c>
      <c r="J5"/>
      <c r="K5" s="386"/>
      <c r="L5" s="386"/>
      <c r="M5" s="386"/>
      <c r="N5" s="386"/>
      <c r="O5" s="386"/>
      <c r="P5" s="386"/>
      <c r="Q5" s="126" t="s">
        <v>8</v>
      </c>
      <c r="R5" s="225"/>
    </row>
    <row r="6" spans="1:18" s="2" customFormat="1" ht="17.25" customHeight="1" x14ac:dyDescent="0.25">
      <c r="D6" s="89" t="s">
        <v>87</v>
      </c>
      <c r="E6" s="375" t="s">
        <v>104</v>
      </c>
      <c r="F6" s="375"/>
      <c r="G6" s="375"/>
      <c r="H6" s="375"/>
      <c r="I6" s="139" t="s">
        <v>9</v>
      </c>
      <c r="J6"/>
      <c r="K6" s="89" t="s">
        <v>105</v>
      </c>
      <c r="L6"/>
      <c r="M6" s="91"/>
      <c r="N6" s="91"/>
      <c r="O6" s="92"/>
      <c r="P6" s="93"/>
      <c r="Q6" s="126" t="s">
        <v>8</v>
      </c>
      <c r="R6" s="94" t="s">
        <v>106</v>
      </c>
    </row>
    <row r="7" spans="1:18" s="2" customFormat="1" ht="17.25" customHeight="1" x14ac:dyDescent="0.25">
      <c r="D7" s="89" t="s">
        <v>136</v>
      </c>
      <c r="E7" s="205"/>
      <c r="F7" s="205"/>
      <c r="G7" s="205"/>
      <c r="H7" s="205"/>
      <c r="I7" s="139"/>
      <c r="J7"/>
      <c r="K7" s="89"/>
      <c r="L7"/>
      <c r="M7" s="91"/>
      <c r="N7" s="91"/>
      <c r="O7" s="92"/>
      <c r="P7" s="93"/>
      <c r="Q7" s="126"/>
      <c r="R7" s="94"/>
    </row>
    <row r="8" spans="1:18" s="45" customFormat="1" ht="37.5" x14ac:dyDescent="0.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63</v>
      </c>
      <c r="I8" s="26" t="s">
        <v>64</v>
      </c>
      <c r="J8" s="26" t="s">
        <v>65</v>
      </c>
      <c r="K8" s="5" t="s">
        <v>17</v>
      </c>
      <c r="L8" s="5"/>
      <c r="M8" s="5"/>
      <c r="N8" s="27" t="s">
        <v>66</v>
      </c>
      <c r="O8" s="26" t="s">
        <v>67</v>
      </c>
      <c r="P8" s="26" t="s">
        <v>68</v>
      </c>
      <c r="Q8" s="26" t="s">
        <v>69</v>
      </c>
      <c r="R8" s="28" t="s">
        <v>70</v>
      </c>
    </row>
    <row r="9" spans="1:18" x14ac:dyDescent="0.2">
      <c r="A9" s="6"/>
      <c r="B9" s="6"/>
      <c r="C9" s="6"/>
      <c r="D9" s="7" t="s">
        <v>18</v>
      </c>
      <c r="E9" s="46"/>
      <c r="F9" s="46" t="s">
        <v>18</v>
      </c>
      <c r="G9" s="46" t="s">
        <v>18</v>
      </c>
      <c r="H9" s="141" t="str">
        <f>"4 x 10 / "&amp;ROUND($L$11,2)</f>
        <v>4 x 10 / 20,83</v>
      </c>
      <c r="I9" s="8" t="s">
        <v>19</v>
      </c>
      <c r="J9" s="8" t="s">
        <v>20</v>
      </c>
      <c r="K9" s="4" t="s">
        <v>21</v>
      </c>
      <c r="L9" s="4" t="s">
        <v>22</v>
      </c>
      <c r="M9" s="4" t="s">
        <v>23</v>
      </c>
      <c r="N9" s="141" t="str">
        <f>"8 x 10 / "&amp;ROUND($L$11,2)</f>
        <v>8 x 10 / 20,83</v>
      </c>
      <c r="O9" s="8" t="s">
        <v>24</v>
      </c>
      <c r="P9" s="8" t="s">
        <v>25</v>
      </c>
      <c r="Q9" s="141" t="str">
        <f>"(4/14) x (10/"&amp;ROUND($L$11,2)&amp;")"</f>
        <v>(4/14) x (10/20,83)</v>
      </c>
      <c r="R9" s="8" t="s">
        <v>25</v>
      </c>
    </row>
    <row r="10" spans="1:18" s="11" customFormat="1" ht="12.75" customHeight="1" x14ac:dyDescent="0.2">
      <c r="A10" s="9"/>
      <c r="B10" s="9"/>
      <c r="C10" s="9"/>
      <c r="D10" s="10" t="s">
        <v>26</v>
      </c>
      <c r="E10" s="10" t="s">
        <v>27</v>
      </c>
      <c r="F10" s="10" t="s">
        <v>28</v>
      </c>
      <c r="G10" s="10" t="s">
        <v>29</v>
      </c>
      <c r="H10" s="10" t="s">
        <v>30</v>
      </c>
      <c r="I10" s="10" t="s">
        <v>31</v>
      </c>
      <c r="J10" s="10" t="s">
        <v>32</v>
      </c>
      <c r="K10" s="10" t="s">
        <v>33</v>
      </c>
      <c r="L10" s="10" t="s">
        <v>34</v>
      </c>
      <c r="M10" s="10" t="s">
        <v>35</v>
      </c>
      <c r="N10" s="10" t="s">
        <v>36</v>
      </c>
      <c r="O10" s="10" t="s">
        <v>37</v>
      </c>
      <c r="P10" s="10" t="s">
        <v>38</v>
      </c>
      <c r="Q10" s="10" t="s">
        <v>39</v>
      </c>
      <c r="R10" s="10" t="s">
        <v>40</v>
      </c>
    </row>
    <row r="11" spans="1:18" ht="17.25" customHeight="1" x14ac:dyDescent="0.2">
      <c r="A11" s="6"/>
      <c r="B11" s="6"/>
      <c r="C11" s="6"/>
      <c r="D11" s="113" t="s">
        <v>26</v>
      </c>
      <c r="E11" s="96" t="s">
        <v>98</v>
      </c>
      <c r="F11" s="114" t="s">
        <v>107</v>
      </c>
      <c r="G11" s="107">
        <v>65.27</v>
      </c>
      <c r="H11" s="115">
        <f>G11*L11/20.83</f>
        <v>65.280444871179384</v>
      </c>
      <c r="I11" s="35" t="e">
        <f>$R$11/P11</f>
        <v>#DIV/0!</v>
      </c>
      <c r="J11" s="47" t="e">
        <f>G11*I11</f>
        <v>#DIV/0!</v>
      </c>
      <c r="K11" s="105">
        <v>5</v>
      </c>
      <c r="L11" s="221">
        <v>20.833333333333332</v>
      </c>
      <c r="M11" s="222">
        <v>229.16666666666666</v>
      </c>
      <c r="N11" s="35" t="e">
        <f>J11*L11/20.83</f>
        <v>#DIV/0!</v>
      </c>
      <c r="O11" s="48" t="e">
        <f>J11*L11</f>
        <v>#DIV/0!</v>
      </c>
      <c r="P11" s="226"/>
      <c r="Q11" s="35" t="e">
        <f>G11/P11*L11/20.83</f>
        <v>#DIV/0!</v>
      </c>
      <c r="R11" s="376"/>
    </row>
    <row r="12" spans="1:18" ht="17.25" customHeight="1" x14ac:dyDescent="0.2">
      <c r="A12" s="6"/>
      <c r="B12" s="6"/>
      <c r="C12" s="6"/>
      <c r="D12" s="109" t="s">
        <v>78</v>
      </c>
      <c r="E12" s="95" t="s">
        <v>97</v>
      </c>
      <c r="F12" s="114" t="s">
        <v>107</v>
      </c>
      <c r="G12" s="108">
        <v>10.52</v>
      </c>
      <c r="H12" s="115">
        <f t="shared" ref="H12:H19" si="0">G12*L12/20.83</f>
        <v>10.521683469355096</v>
      </c>
      <c r="I12" s="35" t="e">
        <f t="shared" ref="I12:I19" si="1">$R$11/P12</f>
        <v>#DIV/0!</v>
      </c>
      <c r="J12" s="47" t="e">
        <f t="shared" ref="J12:J17" si="2">G12*I12</f>
        <v>#DIV/0!</v>
      </c>
      <c r="K12" s="105">
        <v>5</v>
      </c>
      <c r="L12" s="221">
        <v>20.833333333333332</v>
      </c>
      <c r="M12" s="222">
        <v>229.16666666666666</v>
      </c>
      <c r="N12" s="35" t="e">
        <f>J12*L12/20.83</f>
        <v>#DIV/0!</v>
      </c>
      <c r="O12" s="48" t="e">
        <f t="shared" ref="O12:O19" si="3">J12*L12</f>
        <v>#DIV/0!</v>
      </c>
      <c r="P12" s="227"/>
      <c r="Q12" s="35" t="e">
        <f t="shared" ref="Q12:Q19" si="4">G12/P12*L12/20.83</f>
        <v>#DIV/0!</v>
      </c>
      <c r="R12" s="377"/>
    </row>
    <row r="13" spans="1:18" ht="17.25" customHeight="1" x14ac:dyDescent="0.2">
      <c r="A13" s="6"/>
      <c r="B13" s="6"/>
      <c r="C13" s="6"/>
      <c r="D13" s="109" t="s">
        <v>79</v>
      </c>
      <c r="E13" s="96" t="s">
        <v>108</v>
      </c>
      <c r="F13" s="114" t="s">
        <v>58</v>
      </c>
      <c r="G13" s="108">
        <v>24.8</v>
      </c>
      <c r="H13" s="115">
        <f t="shared" si="0"/>
        <v>24.803968634981597</v>
      </c>
      <c r="I13" s="35" t="e">
        <f t="shared" si="1"/>
        <v>#DIV/0!</v>
      </c>
      <c r="J13" s="47" t="e">
        <f t="shared" si="2"/>
        <v>#DIV/0!</v>
      </c>
      <c r="K13" s="105">
        <v>5</v>
      </c>
      <c r="L13" s="221">
        <v>20.833333333333332</v>
      </c>
      <c r="M13" s="222">
        <v>229.16666666666666</v>
      </c>
      <c r="N13" s="35" t="e">
        <f>J13*L13/20.83</f>
        <v>#DIV/0!</v>
      </c>
      <c r="O13" s="48" t="e">
        <f t="shared" si="3"/>
        <v>#DIV/0!</v>
      </c>
      <c r="P13" s="227"/>
      <c r="Q13" s="35" t="e">
        <f t="shared" si="4"/>
        <v>#DIV/0!</v>
      </c>
      <c r="R13" s="377"/>
    </row>
    <row r="14" spans="1:18" ht="17.25" customHeight="1" x14ac:dyDescent="0.2">
      <c r="A14" s="6"/>
      <c r="B14" s="6"/>
      <c r="C14" s="6"/>
      <c r="D14" s="109" t="s">
        <v>80</v>
      </c>
      <c r="E14" s="96" t="s">
        <v>75</v>
      </c>
      <c r="F14" s="114" t="s">
        <v>59</v>
      </c>
      <c r="G14" s="108">
        <v>10.26</v>
      </c>
      <c r="H14" s="115">
        <f t="shared" si="0"/>
        <v>10.261641862698031</v>
      </c>
      <c r="I14" s="35" t="e">
        <f t="shared" si="1"/>
        <v>#DIV/0!</v>
      </c>
      <c r="J14" s="47" t="e">
        <f t="shared" si="2"/>
        <v>#DIV/0!</v>
      </c>
      <c r="K14" s="105">
        <v>5</v>
      </c>
      <c r="L14" s="221">
        <v>20.833333333333332</v>
      </c>
      <c r="M14" s="222">
        <v>229.16666666666666</v>
      </c>
      <c r="N14" s="35" t="e">
        <f t="shared" ref="N14:N19" si="5">J14*L14/20.83</f>
        <v>#DIV/0!</v>
      </c>
      <c r="O14" s="48" t="e">
        <f t="shared" si="3"/>
        <v>#DIV/0!</v>
      </c>
      <c r="P14" s="227"/>
      <c r="Q14" s="35" t="e">
        <f t="shared" si="4"/>
        <v>#DIV/0!</v>
      </c>
      <c r="R14" s="377"/>
    </row>
    <row r="15" spans="1:18" ht="17.25" customHeight="1" x14ac:dyDescent="0.2">
      <c r="A15" s="6"/>
      <c r="B15" s="6"/>
      <c r="C15" s="6"/>
      <c r="D15" s="109" t="s">
        <v>81</v>
      </c>
      <c r="E15" s="96" t="s">
        <v>77</v>
      </c>
      <c r="F15" s="114" t="s">
        <v>107</v>
      </c>
      <c r="G15" s="108">
        <v>11.95</v>
      </c>
      <c r="H15" s="115">
        <f t="shared" si="0"/>
        <v>2.4859977596415423</v>
      </c>
      <c r="I15" s="35" t="e">
        <f t="shared" si="1"/>
        <v>#DIV/0!</v>
      </c>
      <c r="J15" s="47" t="e">
        <f t="shared" si="2"/>
        <v>#DIV/0!</v>
      </c>
      <c r="K15" s="106">
        <v>1</v>
      </c>
      <c r="L15" s="223">
        <v>4.333333333333333</v>
      </c>
      <c r="M15" s="222">
        <v>47.666666666666664</v>
      </c>
      <c r="N15" s="35" t="e">
        <f t="shared" si="5"/>
        <v>#DIV/0!</v>
      </c>
      <c r="O15" s="48" t="e">
        <f t="shared" si="3"/>
        <v>#DIV/0!</v>
      </c>
      <c r="P15" s="227"/>
      <c r="Q15" s="35" t="e">
        <f t="shared" si="4"/>
        <v>#DIV/0!</v>
      </c>
      <c r="R15" s="377"/>
    </row>
    <row r="16" spans="1:18" ht="17.25" customHeight="1" x14ac:dyDescent="0.2">
      <c r="A16" s="6"/>
      <c r="B16" s="6"/>
      <c r="C16" s="6"/>
      <c r="D16" s="109" t="s">
        <v>82</v>
      </c>
      <c r="E16" s="96" t="s">
        <v>137</v>
      </c>
      <c r="F16" s="114" t="s">
        <v>59</v>
      </c>
      <c r="G16" s="108">
        <v>6.94</v>
      </c>
      <c r="H16" s="115">
        <f t="shared" si="0"/>
        <v>1.4437510001600258</v>
      </c>
      <c r="I16" s="35" t="e">
        <f t="shared" si="1"/>
        <v>#DIV/0!</v>
      </c>
      <c r="J16" s="47" t="e">
        <f t="shared" si="2"/>
        <v>#DIV/0!</v>
      </c>
      <c r="K16" s="106">
        <v>1</v>
      </c>
      <c r="L16" s="223">
        <v>4.333333333333333</v>
      </c>
      <c r="M16" s="222">
        <v>47.666666666666664</v>
      </c>
      <c r="N16" s="35" t="e">
        <f t="shared" si="5"/>
        <v>#DIV/0!</v>
      </c>
      <c r="O16" s="48" t="e">
        <f t="shared" si="3"/>
        <v>#DIV/0!</v>
      </c>
      <c r="P16" s="227"/>
      <c r="Q16" s="35" t="e">
        <f t="shared" si="4"/>
        <v>#DIV/0!</v>
      </c>
      <c r="R16" s="377"/>
    </row>
    <row r="17" spans="1:18" ht="17.25" customHeight="1" x14ac:dyDescent="0.2">
      <c r="A17" s="6"/>
      <c r="B17" s="6"/>
      <c r="C17" s="6"/>
      <c r="D17" s="109" t="s">
        <v>83</v>
      </c>
      <c r="E17" s="96" t="s">
        <v>127</v>
      </c>
      <c r="F17" s="114" t="s">
        <v>107</v>
      </c>
      <c r="G17" s="108">
        <v>0.76</v>
      </c>
      <c r="H17" s="115">
        <f t="shared" si="0"/>
        <v>3.6485837734037449E-2</v>
      </c>
      <c r="I17" s="35" t="e">
        <f t="shared" si="1"/>
        <v>#DIV/0!</v>
      </c>
      <c r="J17" s="47" t="e">
        <f t="shared" si="2"/>
        <v>#DIV/0!</v>
      </c>
      <c r="K17" s="106">
        <v>0.23</v>
      </c>
      <c r="L17" s="223">
        <v>1</v>
      </c>
      <c r="M17" s="222">
        <v>11</v>
      </c>
      <c r="N17" s="35" t="e">
        <f t="shared" si="5"/>
        <v>#DIV/0!</v>
      </c>
      <c r="O17" s="48" t="e">
        <f t="shared" si="3"/>
        <v>#DIV/0!</v>
      </c>
      <c r="P17" s="227"/>
      <c r="Q17" s="35" t="e">
        <f t="shared" si="4"/>
        <v>#DIV/0!</v>
      </c>
      <c r="R17" s="377"/>
    </row>
    <row r="18" spans="1:18" ht="17.25" customHeight="1" x14ac:dyDescent="0.2">
      <c r="A18" s="6"/>
      <c r="B18" s="6"/>
      <c r="C18" s="6"/>
      <c r="D18" s="109" t="s">
        <v>84</v>
      </c>
      <c r="E18" s="96" t="s">
        <v>119</v>
      </c>
      <c r="F18" s="114" t="s">
        <v>107</v>
      </c>
      <c r="G18" s="108">
        <v>8.7100000000000009</v>
      </c>
      <c r="H18" s="115">
        <f t="shared" si="0"/>
        <v>0.4181469035045608</v>
      </c>
      <c r="I18" s="35" t="e">
        <f t="shared" si="1"/>
        <v>#DIV/0!</v>
      </c>
      <c r="J18" s="47" t="e">
        <f>G18*I18</f>
        <v>#DIV/0!</v>
      </c>
      <c r="K18" s="106">
        <v>0.23</v>
      </c>
      <c r="L18" s="223">
        <v>1</v>
      </c>
      <c r="M18" s="222">
        <v>11</v>
      </c>
      <c r="N18" s="35" t="e">
        <f t="shared" si="5"/>
        <v>#DIV/0!</v>
      </c>
      <c r="O18" s="48" t="e">
        <f t="shared" si="3"/>
        <v>#DIV/0!</v>
      </c>
      <c r="P18" s="227"/>
      <c r="Q18" s="35" t="e">
        <f t="shared" si="4"/>
        <v>#DIV/0!</v>
      </c>
      <c r="R18" s="377"/>
    </row>
    <row r="19" spans="1:18" ht="30.6" customHeight="1" x14ac:dyDescent="0.2">
      <c r="A19" s="6"/>
      <c r="B19" s="6"/>
      <c r="C19" s="6"/>
      <c r="D19" s="120" t="s">
        <v>183</v>
      </c>
      <c r="E19" s="117" t="s">
        <v>120</v>
      </c>
      <c r="F19" s="97" t="s">
        <v>99</v>
      </c>
      <c r="G19" s="98">
        <v>1.74</v>
      </c>
      <c r="H19" s="99">
        <f t="shared" si="0"/>
        <v>0.36197791646663463</v>
      </c>
      <c r="I19" s="100" t="e">
        <f t="shared" si="1"/>
        <v>#DIV/0!</v>
      </c>
      <c r="J19" s="101" t="e">
        <f>G19*I19</f>
        <v>#DIV/0!</v>
      </c>
      <c r="K19" s="102">
        <v>1</v>
      </c>
      <c r="L19" s="102">
        <v>4.333333333333333</v>
      </c>
      <c r="M19" s="188">
        <v>47.666666666666664</v>
      </c>
      <c r="N19" s="100" t="e">
        <f t="shared" si="5"/>
        <v>#DIV/0!</v>
      </c>
      <c r="O19" s="103" t="e">
        <f t="shared" si="3"/>
        <v>#DIV/0!</v>
      </c>
      <c r="P19" s="227"/>
      <c r="Q19" s="100" t="e">
        <f t="shared" si="4"/>
        <v>#DIV/0!</v>
      </c>
      <c r="R19" s="378"/>
    </row>
    <row r="20" spans="1:18" ht="17.25" customHeight="1" thickBot="1" x14ac:dyDescent="0.25">
      <c r="D20" s="82"/>
      <c r="E20" s="70" t="s">
        <v>41</v>
      </c>
      <c r="F20" s="71"/>
      <c r="G20" s="72">
        <f>SUM(G11:G19)</f>
        <v>140.95000000000002</v>
      </c>
      <c r="H20" s="73">
        <f>SUM(H11:H19)</f>
        <v>115.6140982557209</v>
      </c>
      <c r="I20" s="71"/>
      <c r="J20" s="74"/>
      <c r="K20" s="379" t="s">
        <v>42</v>
      </c>
      <c r="L20" s="380"/>
      <c r="M20" s="381"/>
      <c r="N20" s="41" t="e">
        <f>SUM(N11:N19)</f>
        <v>#DIV/0!</v>
      </c>
      <c r="O20" s="78" t="e">
        <f>SUM(O11:O19)</f>
        <v>#DIV/0!</v>
      </c>
      <c r="P20" s="142"/>
      <c r="Q20" s="143" t="e">
        <f>SUM(Q11:Q19)</f>
        <v>#DIV/0!</v>
      </c>
      <c r="R20" s="49"/>
    </row>
    <row r="21" spans="1:18" ht="17.25" customHeight="1" x14ac:dyDescent="0.2">
      <c r="D21" s="12" t="s">
        <v>43</v>
      </c>
      <c r="E21" s="144"/>
      <c r="F21" s="144"/>
      <c r="G21" s="145"/>
      <c r="H21" s="142"/>
      <c r="I21" s="146"/>
      <c r="J21" s="76"/>
      <c r="K21" s="390" t="s">
        <v>93</v>
      </c>
      <c r="L21" s="391"/>
      <c r="M21" s="392"/>
      <c r="N21" s="41" t="e">
        <f>N20*19%</f>
        <v>#DIV/0!</v>
      </c>
      <c r="O21" s="78" t="e">
        <f>O20*19%</f>
        <v>#DIV/0!</v>
      </c>
      <c r="P21" s="147" t="s">
        <v>44</v>
      </c>
      <c r="Q21" s="148" t="e">
        <f>O20*P22</f>
        <v>#DIV/0!</v>
      </c>
      <c r="R21" s="149" t="s">
        <v>115</v>
      </c>
    </row>
    <row r="22" spans="1:18" ht="17.25" customHeight="1" thickBot="1" x14ac:dyDescent="0.25">
      <c r="D22" s="150" t="s">
        <v>45</v>
      </c>
      <c r="E22" s="151"/>
      <c r="F22" s="151"/>
      <c r="G22" s="51"/>
      <c r="H22" s="52"/>
      <c r="I22" s="13"/>
      <c r="J22" s="53"/>
      <c r="K22" s="387" t="s">
        <v>46</v>
      </c>
      <c r="L22" s="388"/>
      <c r="M22" s="389"/>
      <c r="N22" s="44" t="e">
        <f>N20+N21</f>
        <v>#DIV/0!</v>
      </c>
      <c r="O22" s="79" t="e">
        <f>O20+O21</f>
        <v>#DIV/0!</v>
      </c>
      <c r="P22" s="152">
        <v>11</v>
      </c>
      <c r="Q22" s="81" t="e">
        <f>O22*P22</f>
        <v>#DIV/0!</v>
      </c>
      <c r="R22" s="15" t="s">
        <v>94</v>
      </c>
    </row>
    <row r="23" spans="1:18" ht="17.25" customHeight="1" x14ac:dyDescent="0.2">
      <c r="D23" s="153"/>
      <c r="E23" s="144"/>
      <c r="F23" s="144"/>
      <c r="G23" s="145"/>
      <c r="H23" s="142"/>
      <c r="I23" s="146"/>
      <c r="J23" s="50"/>
      <c r="K23" s="94"/>
      <c r="L23" s="94"/>
      <c r="M23" s="94"/>
      <c r="N23" s="143"/>
      <c r="O23" s="154"/>
      <c r="P23" s="155"/>
      <c r="Q23" s="77"/>
      <c r="R23" s="147"/>
    </row>
    <row r="24" spans="1:18" ht="17.25" customHeight="1" thickBot="1" x14ac:dyDescent="0.25">
      <c r="D24" s="189" t="s">
        <v>47</v>
      </c>
      <c r="E24" s="151"/>
      <c r="F24" s="151"/>
      <c r="G24" s="51"/>
      <c r="H24" s="52"/>
      <c r="I24" s="13"/>
      <c r="J24" s="53"/>
      <c r="K24" s="163"/>
      <c r="L24" s="14"/>
      <c r="M24" s="163"/>
      <c r="N24" s="163"/>
      <c r="O24" s="190"/>
      <c r="P24" s="191"/>
      <c r="Q24" s="30"/>
      <c r="R24" s="31"/>
    </row>
    <row r="25" spans="1:18" ht="37.5" x14ac:dyDescent="0.2">
      <c r="D25" s="192" t="s">
        <v>13</v>
      </c>
      <c r="E25" s="193"/>
      <c r="F25" s="194"/>
      <c r="G25" s="54" t="s">
        <v>16</v>
      </c>
      <c r="H25" s="55"/>
      <c r="I25" s="56" t="s">
        <v>64</v>
      </c>
      <c r="J25" s="56" t="s">
        <v>71</v>
      </c>
      <c r="K25" s="57" t="s">
        <v>48</v>
      </c>
      <c r="L25" s="57"/>
      <c r="M25" s="57"/>
      <c r="N25" s="57"/>
      <c r="O25" s="56" t="s">
        <v>72</v>
      </c>
      <c r="P25" s="56" t="s">
        <v>68</v>
      </c>
      <c r="Q25" s="56" t="s">
        <v>73</v>
      </c>
      <c r="R25" s="58" t="s">
        <v>70</v>
      </c>
    </row>
    <row r="26" spans="1:18" ht="12.75" customHeight="1" x14ac:dyDescent="0.2">
      <c r="D26" s="59" t="s">
        <v>18</v>
      </c>
      <c r="E26" s="60"/>
      <c r="F26" s="61" t="s">
        <v>18</v>
      </c>
      <c r="G26" s="46" t="s">
        <v>18</v>
      </c>
      <c r="H26" s="8"/>
      <c r="I26" s="8" t="s">
        <v>19</v>
      </c>
      <c r="J26" s="8" t="s">
        <v>20</v>
      </c>
      <c r="K26" s="4"/>
      <c r="L26" s="4"/>
      <c r="M26" s="4"/>
      <c r="N26" s="8"/>
      <c r="O26" s="8" t="s">
        <v>32</v>
      </c>
      <c r="P26" s="8" t="s">
        <v>25</v>
      </c>
      <c r="Q26" s="8" t="s">
        <v>61</v>
      </c>
      <c r="R26" s="62" t="s">
        <v>25</v>
      </c>
    </row>
    <row r="27" spans="1:18" ht="17.25" customHeight="1" x14ac:dyDescent="0.2">
      <c r="D27" s="33" t="s">
        <v>26</v>
      </c>
      <c r="E27" s="10" t="s">
        <v>27</v>
      </c>
      <c r="F27" s="10" t="s">
        <v>28</v>
      </c>
      <c r="G27" s="10" t="s">
        <v>29</v>
      </c>
      <c r="H27" s="10" t="s">
        <v>30</v>
      </c>
      <c r="I27" s="10" t="s">
        <v>31</v>
      </c>
      <c r="J27" s="10" t="s">
        <v>32</v>
      </c>
      <c r="K27" s="10" t="s">
        <v>33</v>
      </c>
      <c r="L27" s="10" t="s">
        <v>34</v>
      </c>
      <c r="M27" s="10" t="s">
        <v>35</v>
      </c>
      <c r="N27" s="10" t="s">
        <v>36</v>
      </c>
      <c r="O27" s="10" t="s">
        <v>37</v>
      </c>
      <c r="P27" s="10" t="s">
        <v>38</v>
      </c>
      <c r="Q27" s="10" t="s">
        <v>39</v>
      </c>
      <c r="R27" s="195" t="s">
        <v>40</v>
      </c>
    </row>
    <row r="28" spans="1:18" ht="17.25" customHeight="1" x14ac:dyDescent="0.2">
      <c r="D28" s="196" t="s">
        <v>95</v>
      </c>
      <c r="E28" s="197" t="s">
        <v>49</v>
      </c>
      <c r="F28" s="198"/>
      <c r="G28" s="208">
        <f>SUM(G11:G18)</f>
        <v>139.21</v>
      </c>
      <c r="H28" s="209"/>
      <c r="I28" s="35" t="e">
        <f>R28/P28</f>
        <v>#DIV/0!</v>
      </c>
      <c r="J28" s="199" t="e">
        <f>G28*I28</f>
        <v>#DIV/0!</v>
      </c>
      <c r="K28" s="382" t="s">
        <v>50</v>
      </c>
      <c r="L28" s="383"/>
      <c r="M28" s="383"/>
      <c r="N28" s="384"/>
      <c r="O28" s="48" t="e">
        <f>J28</f>
        <v>#DIV/0!</v>
      </c>
      <c r="P28" s="226"/>
      <c r="Q28" s="35" t="e">
        <f>G28/P28</f>
        <v>#DIV/0!</v>
      </c>
      <c r="R28" s="228"/>
    </row>
    <row r="29" spans="1:18" ht="17.25" customHeight="1" x14ac:dyDescent="0.2">
      <c r="D29" s="37"/>
      <c r="K29" s="395" t="s">
        <v>47</v>
      </c>
      <c r="L29" s="396"/>
      <c r="M29" s="396"/>
      <c r="N29" s="397"/>
      <c r="O29" s="78" t="e">
        <f>O28</f>
        <v>#DIV/0!</v>
      </c>
      <c r="P29" s="16"/>
      <c r="Q29" s="17"/>
      <c r="R29" s="64"/>
    </row>
    <row r="30" spans="1:18" ht="17.25" customHeight="1" x14ac:dyDescent="0.2">
      <c r="D30" s="39"/>
      <c r="K30" s="395" t="s">
        <v>60</v>
      </c>
      <c r="L30" s="396"/>
      <c r="M30" s="396"/>
      <c r="N30" s="397"/>
      <c r="O30" s="78" t="e">
        <f>O29*19%</f>
        <v>#DIV/0!</v>
      </c>
      <c r="P30" s="174"/>
      <c r="Q30" s="200" t="e">
        <f>O29</f>
        <v>#DIV/0!</v>
      </c>
      <c r="R30" s="201" t="s">
        <v>115</v>
      </c>
    </row>
    <row r="31" spans="1:18" ht="17.25" customHeight="1" thickBot="1" x14ac:dyDescent="0.25">
      <c r="D31" s="202"/>
      <c r="E31" s="151"/>
      <c r="F31" s="151"/>
      <c r="G31" s="51"/>
      <c r="H31" s="52"/>
      <c r="I31" s="13"/>
      <c r="J31" s="65"/>
      <c r="K31" s="398" t="s">
        <v>46</v>
      </c>
      <c r="L31" s="399"/>
      <c r="M31" s="399"/>
      <c r="N31" s="400"/>
      <c r="O31" s="79" t="e">
        <f>O29+O30</f>
        <v>#DIV/0!</v>
      </c>
      <c r="P31" s="203" t="s">
        <v>18</v>
      </c>
      <c r="Q31" s="81" t="e">
        <f>O31</f>
        <v>#DIV/0!</v>
      </c>
      <c r="R31" s="66" t="s">
        <v>74</v>
      </c>
    </row>
    <row r="32" spans="1:18" ht="17.25" customHeight="1" thickBot="1" x14ac:dyDescent="0.25">
      <c r="D32" s="153"/>
      <c r="E32" s="144"/>
      <c r="F32" s="144"/>
      <c r="G32" s="145"/>
      <c r="H32" s="142"/>
      <c r="I32" s="146"/>
      <c r="J32" s="50"/>
      <c r="K32" s="94"/>
      <c r="L32" s="94"/>
      <c r="M32" s="94"/>
      <c r="N32" s="143"/>
      <c r="O32" s="154"/>
      <c r="P32" s="155"/>
      <c r="Q32" s="77"/>
      <c r="R32" s="147"/>
    </row>
    <row r="33" spans="4:18" ht="30" customHeight="1" x14ac:dyDescent="0.2">
      <c r="D33" s="32" t="s">
        <v>13</v>
      </c>
      <c r="E33" s="68" t="s">
        <v>14</v>
      </c>
      <c r="F33" s="68" t="s">
        <v>15</v>
      </c>
      <c r="G33" s="68" t="s">
        <v>16</v>
      </c>
      <c r="H33" s="68"/>
      <c r="I33" s="56"/>
      <c r="J33" s="56"/>
      <c r="K33" s="68" t="s">
        <v>17</v>
      </c>
      <c r="L33" s="68"/>
      <c r="M33" s="68"/>
      <c r="N33" s="56" t="s">
        <v>88</v>
      </c>
      <c r="O33" s="56" t="s">
        <v>89</v>
      </c>
      <c r="P33" s="56"/>
      <c r="Q33" s="56" t="s">
        <v>90</v>
      </c>
      <c r="R33" s="58" t="s">
        <v>91</v>
      </c>
    </row>
    <row r="34" spans="4:18" ht="12.75" customHeight="1" x14ac:dyDescent="0.2">
      <c r="D34" s="33" t="s">
        <v>26</v>
      </c>
      <c r="E34" s="10" t="s">
        <v>27</v>
      </c>
      <c r="F34" s="10" t="s">
        <v>28</v>
      </c>
      <c r="G34" s="10" t="s">
        <v>29</v>
      </c>
      <c r="H34" s="10" t="s">
        <v>30</v>
      </c>
      <c r="I34" s="10" t="s">
        <v>31</v>
      </c>
      <c r="J34" s="10" t="s">
        <v>32</v>
      </c>
      <c r="K34" s="10" t="s">
        <v>33</v>
      </c>
      <c r="L34" s="10" t="s">
        <v>34</v>
      </c>
      <c r="M34" s="10" t="s">
        <v>35</v>
      </c>
      <c r="N34" s="10" t="s">
        <v>36</v>
      </c>
      <c r="O34" s="10" t="s">
        <v>37</v>
      </c>
      <c r="P34" s="10"/>
      <c r="Q34" s="10" t="s">
        <v>39</v>
      </c>
      <c r="R34" s="62" t="s">
        <v>25</v>
      </c>
    </row>
    <row r="35" spans="4:18" ht="17.25" customHeight="1" x14ac:dyDescent="0.2">
      <c r="D35" s="110" t="s">
        <v>96</v>
      </c>
      <c r="E35" s="401" t="s">
        <v>92</v>
      </c>
      <c r="F35" s="402"/>
      <c r="G35" s="403"/>
      <c r="H35" s="221"/>
      <c r="I35" s="111"/>
      <c r="J35" s="34"/>
      <c r="K35" s="106">
        <v>5</v>
      </c>
      <c r="L35" s="221">
        <v>20.833333333333332</v>
      </c>
      <c r="M35" s="222">
        <v>229.16666666666666</v>
      </c>
      <c r="N35" s="35">
        <f>Q35*R35</f>
        <v>0</v>
      </c>
      <c r="O35" s="35">
        <f>N35*L35</f>
        <v>0</v>
      </c>
      <c r="P35" s="112"/>
      <c r="Q35" s="104">
        <v>0.34</v>
      </c>
      <c r="R35" s="36"/>
    </row>
    <row r="36" spans="4:18" ht="17.25" customHeight="1" thickBot="1" x14ac:dyDescent="0.25">
      <c r="D36" s="37"/>
      <c r="K36" s="157" t="s">
        <v>42</v>
      </c>
      <c r="L36" s="158"/>
      <c r="M36" s="158"/>
      <c r="N36" s="38">
        <f>SUM(N35)</f>
        <v>0</v>
      </c>
      <c r="O36" s="38">
        <f>SUM(O35)</f>
        <v>0</v>
      </c>
      <c r="P36" s="159"/>
      <c r="Q36" s="143">
        <f>SUM(Q35)</f>
        <v>0.34</v>
      </c>
      <c r="R36" s="75"/>
    </row>
    <row r="37" spans="4:18" ht="17.25" customHeight="1" x14ac:dyDescent="0.2">
      <c r="D37" s="39"/>
      <c r="I37" s="146"/>
      <c r="J37" s="40"/>
      <c r="K37" s="160"/>
      <c r="L37" s="94" t="s">
        <v>93</v>
      </c>
      <c r="M37" s="158"/>
      <c r="N37" s="41">
        <f>N36*19%</f>
        <v>0</v>
      </c>
      <c r="O37" s="41">
        <f>O36*19%</f>
        <v>0</v>
      </c>
      <c r="P37" s="147" t="s">
        <v>44</v>
      </c>
      <c r="Q37" s="119">
        <f>O36*P38</f>
        <v>0</v>
      </c>
      <c r="R37" s="161" t="s">
        <v>115</v>
      </c>
    </row>
    <row r="38" spans="4:18" ht="17.25" customHeight="1" thickBot="1" x14ac:dyDescent="0.25">
      <c r="D38" s="42"/>
      <c r="E38" s="21"/>
      <c r="F38" s="21"/>
      <c r="G38" s="21"/>
      <c r="H38" s="21"/>
      <c r="I38" s="13"/>
      <c r="J38" s="43"/>
      <c r="K38" s="162"/>
      <c r="L38" s="14" t="s">
        <v>46</v>
      </c>
      <c r="M38" s="163"/>
      <c r="N38" s="44">
        <f>N36+N37</f>
        <v>0</v>
      </c>
      <c r="O38" s="44">
        <f>O36+O37</f>
        <v>0</v>
      </c>
      <c r="P38" s="152">
        <f>P22</f>
        <v>11</v>
      </c>
      <c r="Q38" s="81">
        <f>O38*P38</f>
        <v>0</v>
      </c>
      <c r="R38" s="66" t="s">
        <v>94</v>
      </c>
    </row>
    <row r="39" spans="4:18" ht="17.25" customHeight="1" x14ac:dyDescent="0.25">
      <c r="D39" s="164"/>
      <c r="F39" s="11"/>
      <c r="G39" s="18"/>
      <c r="H39" s="165"/>
      <c r="I39" s="166"/>
      <c r="J39" s="19"/>
      <c r="K39" s="80"/>
      <c r="M39" s="204"/>
      <c r="N39" s="204"/>
      <c r="O39" s="168"/>
      <c r="P39" s="147"/>
      <c r="Q39" s="154"/>
      <c r="R39" s="147"/>
    </row>
    <row r="40" spans="4:18" ht="21" customHeight="1" x14ac:dyDescent="0.25">
      <c r="D40" s="164" t="s">
        <v>51</v>
      </c>
      <c r="F40" s="11"/>
      <c r="G40" s="18"/>
      <c r="H40" s="165"/>
      <c r="I40" s="166"/>
      <c r="J40" s="19"/>
      <c r="K40" s="80"/>
      <c r="M40" s="167"/>
      <c r="N40" s="167"/>
      <c r="O40" s="168"/>
      <c r="P40" s="147" t="s">
        <v>52</v>
      </c>
      <c r="Q40" s="169" t="e">
        <f>Q22+Q31+Q38</f>
        <v>#DIV/0!</v>
      </c>
      <c r="R40" s="147" t="s">
        <v>94</v>
      </c>
    </row>
    <row r="41" spans="4:18" ht="21" customHeight="1" x14ac:dyDescent="0.25">
      <c r="D41" s="29" t="s">
        <v>57</v>
      </c>
      <c r="F41" s="11"/>
      <c r="G41" s="18"/>
      <c r="H41" s="165"/>
      <c r="I41" s="166"/>
      <c r="J41" s="19"/>
      <c r="K41" s="80"/>
      <c r="M41" s="167"/>
      <c r="N41" s="167"/>
      <c r="O41" s="168"/>
      <c r="P41" s="170" t="s">
        <v>129</v>
      </c>
      <c r="Q41" s="169" t="e">
        <f>Q40*4</f>
        <v>#DIV/0!</v>
      </c>
      <c r="R41" s="171" t="s">
        <v>53</v>
      </c>
    </row>
    <row r="42" spans="4:18" ht="17.25" customHeight="1" x14ac:dyDescent="0.25">
      <c r="D42" s="135"/>
      <c r="E42" s="172"/>
      <c r="F42" s="172"/>
      <c r="G42" s="173"/>
      <c r="H42" s="174"/>
      <c r="I42" s="174"/>
      <c r="J42" s="20"/>
      <c r="K42" s="80"/>
      <c r="M42" s="167"/>
      <c r="N42" s="167"/>
      <c r="O42" s="168"/>
      <c r="P42" s="93"/>
      <c r="Q42" s="175" t="e">
        <f>Q40/119*100</f>
        <v>#DIV/0!</v>
      </c>
      <c r="R42" s="159" t="s">
        <v>115</v>
      </c>
    </row>
    <row r="43" spans="4:18" ht="17.25" customHeight="1" x14ac:dyDescent="0.25">
      <c r="D43" s="176"/>
      <c r="E43" s="172"/>
      <c r="F43" s="172"/>
      <c r="G43" s="173"/>
      <c r="H43" s="174"/>
      <c r="I43" s="174"/>
      <c r="J43" s="20"/>
      <c r="K43" s="80"/>
      <c r="M43" s="167"/>
      <c r="N43" s="167"/>
      <c r="O43" s="168"/>
      <c r="P43" s="93"/>
      <c r="Q43" s="175" t="e">
        <f>Q41/119*100</f>
        <v>#DIV/0!</v>
      </c>
      <c r="R43" s="159" t="s">
        <v>115</v>
      </c>
    </row>
    <row r="44" spans="4:18" ht="63.75" customHeight="1" x14ac:dyDescent="0.2">
      <c r="D44" s="393" t="s">
        <v>182</v>
      </c>
      <c r="E44" s="393"/>
      <c r="F44" s="393"/>
      <c r="G44" s="393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3"/>
    </row>
    <row r="45" spans="4:18" ht="17.25" customHeight="1" x14ac:dyDescent="0.2">
      <c r="D45" s="394" t="s">
        <v>116</v>
      </c>
      <c r="E45" s="394"/>
      <c r="F45" s="394"/>
      <c r="G45" s="394"/>
      <c r="H45" s="394"/>
      <c r="I45" s="394"/>
      <c r="J45" s="394"/>
      <c r="K45" s="394"/>
      <c r="L45" s="394"/>
      <c r="M45" s="394"/>
      <c r="N45" s="394"/>
      <c r="O45" s="394"/>
      <c r="P45" s="394"/>
      <c r="Q45" s="394"/>
      <c r="R45" s="394"/>
    </row>
    <row r="46" spans="4:18" ht="10.5" customHeight="1" x14ac:dyDescent="0.25">
      <c r="D46" s="177"/>
      <c r="E46" s="172"/>
      <c r="F46" s="172"/>
      <c r="G46" s="173"/>
      <c r="H46" s="174"/>
      <c r="I46" s="174"/>
      <c r="J46" s="20"/>
      <c r="K46" s="80"/>
      <c r="M46" s="167"/>
      <c r="N46" s="167"/>
      <c r="O46" s="168"/>
      <c r="P46" s="93"/>
      <c r="Q46" s="92"/>
      <c r="R46" s="147"/>
    </row>
    <row r="47" spans="4:18" ht="10.5" customHeight="1" x14ac:dyDescent="0.25">
      <c r="D47" s="177"/>
      <c r="E47" s="172"/>
      <c r="F47" s="172"/>
      <c r="G47" s="173"/>
      <c r="H47" s="174"/>
      <c r="I47" s="174"/>
      <c r="J47" s="20"/>
      <c r="K47" s="80"/>
      <c r="M47" s="167"/>
      <c r="N47" s="167"/>
      <c r="O47" s="168"/>
      <c r="P47" s="93"/>
      <c r="Q47" s="92"/>
      <c r="R47" s="147"/>
    </row>
    <row r="48" spans="4:18" ht="10.5" customHeight="1" x14ac:dyDescent="0.25">
      <c r="D48" s="177"/>
      <c r="E48" s="172"/>
      <c r="F48" s="172"/>
      <c r="G48" s="173"/>
      <c r="H48" s="174"/>
      <c r="I48" s="174"/>
      <c r="J48" s="20"/>
      <c r="K48" s="80"/>
      <c r="M48" s="167"/>
      <c r="N48" s="167"/>
      <c r="O48" s="168"/>
      <c r="P48" s="93"/>
      <c r="Q48" s="92"/>
      <c r="R48" s="147"/>
    </row>
    <row r="49" spans="4:18" ht="10.5" hidden="1" customHeight="1" x14ac:dyDescent="0.25">
      <c r="D49" s="177"/>
      <c r="E49" s="172"/>
      <c r="F49" s="172"/>
      <c r="G49" s="173"/>
      <c r="H49" s="174"/>
      <c r="I49" s="174"/>
      <c r="J49" s="20"/>
      <c r="K49" s="80"/>
      <c r="M49" s="167"/>
      <c r="N49" s="167"/>
      <c r="O49" s="168"/>
      <c r="P49" s="93"/>
      <c r="Q49" s="92"/>
      <c r="R49" s="147"/>
    </row>
    <row r="50" spans="4:18" ht="10.5" hidden="1" customHeight="1" x14ac:dyDescent="0.25">
      <c r="D50" s="177"/>
      <c r="E50" s="172"/>
      <c r="F50" s="172"/>
      <c r="G50" s="173"/>
      <c r="H50" s="174"/>
      <c r="I50" s="174"/>
      <c r="J50" s="20"/>
      <c r="K50" s="80"/>
      <c r="M50" s="167"/>
      <c r="N50" s="167"/>
      <c r="O50" s="168"/>
      <c r="P50" s="93"/>
      <c r="Q50" s="92"/>
      <c r="R50" s="147"/>
    </row>
    <row r="51" spans="4:18" ht="20.25" hidden="1" customHeight="1" x14ac:dyDescent="0.25">
      <c r="D51" s="178" t="s">
        <v>54</v>
      </c>
      <c r="E51" s="21"/>
      <c r="F51" s="21"/>
      <c r="G51" s="22"/>
      <c r="H51" s="67"/>
      <c r="I51" s="179" t="s">
        <v>55</v>
      </c>
      <c r="J51" s="23"/>
      <c r="K51" s="21"/>
      <c r="L51" s="180" t="s">
        <v>56</v>
      </c>
      <c r="M51" s="181"/>
      <c r="N51" s="181"/>
      <c r="O51" s="24"/>
      <c r="P51" s="22"/>
      <c r="Q51" s="22"/>
      <c r="R51" s="22"/>
    </row>
    <row r="52" spans="4:18" hidden="1" x14ac:dyDescent="0.2">
      <c r="D52" s="182"/>
      <c r="G52" s="183"/>
      <c r="H52" s="183"/>
      <c r="I52" s="184"/>
      <c r="J52" s="25"/>
      <c r="K52" s="185"/>
      <c r="L52" s="185"/>
      <c r="M52" s="185"/>
      <c r="N52" s="185"/>
      <c r="O52" s="186"/>
      <c r="P52" s="183"/>
      <c r="Q52" s="183"/>
      <c r="R52" s="183"/>
    </row>
  </sheetData>
  <sheetProtection algorithmName="SHA-512" hashValue="mQ0RqRqPuF8xADyo3Uv/aOMA160viz9Nzou4KmwIVFbLh/44OrQtz25OSj9CRoxvdttAU45unYTvjZ3BXYbFSw==" saltValue="JKd4QDGMO6GZAdAx8eaw2w==" spinCount="100000" sheet="1" selectLockedCells="1"/>
  <mergeCells count="16">
    <mergeCell ref="D44:R44"/>
    <mergeCell ref="D45:R45"/>
    <mergeCell ref="K29:N29"/>
    <mergeCell ref="K30:N30"/>
    <mergeCell ref="K31:N31"/>
    <mergeCell ref="E35:G35"/>
    <mergeCell ref="K28:N28"/>
    <mergeCell ref="E5:H5"/>
    <mergeCell ref="K5:P5"/>
    <mergeCell ref="K22:M22"/>
    <mergeCell ref="K21:M21"/>
    <mergeCell ref="E4:H4"/>
    <mergeCell ref="K4:P4"/>
    <mergeCell ref="E6:H6"/>
    <mergeCell ref="R11:R19"/>
    <mergeCell ref="K20:M20"/>
  </mergeCells>
  <printOptions horizontalCentered="1" gridLinesSet="0"/>
  <pageMargins left="0" right="0" top="0.78740157480314965" bottom="0.43307086614173229" header="0.47244094488188981" footer="0.19685039370078741"/>
  <pageSetup paperSize="9" orientation="landscape" horizontalDpi="300" verticalDpi="300" r:id="rId1"/>
  <headerFooter alignWithMargins="0">
    <oddFooter>&amp;CSeite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B32B4-D5BE-44C8-899E-9761497E2C47}">
  <dimension ref="A1:R44"/>
  <sheetViews>
    <sheetView showGridLines="0" topLeftCell="D18" zoomScaleNormal="100" workbookViewId="0">
      <selection activeCell="P20" sqref="P20"/>
    </sheetView>
  </sheetViews>
  <sheetFormatPr baseColWidth="10" defaultRowHeight="12.75" x14ac:dyDescent="0.2"/>
  <cols>
    <col min="1" max="3" width="11.42578125" style="218" hidden="1" customWidth="1"/>
    <col min="4" max="4" width="7.28515625" style="218" customWidth="1"/>
    <col min="5" max="5" width="23.42578125" style="218" customWidth="1"/>
    <col min="6" max="6" width="4.140625" style="218" customWidth="1"/>
    <col min="7" max="7" width="8.28515625" style="218" customWidth="1"/>
    <col min="8" max="8" width="9.85546875" style="218" customWidth="1"/>
    <col min="9" max="10" width="10.5703125" style="218" customWidth="1"/>
    <col min="11" max="11" width="7.28515625" style="218" customWidth="1"/>
    <col min="12" max="12" width="8" style="218" customWidth="1"/>
    <col min="13" max="13" width="7.85546875" style="218" customWidth="1"/>
    <col min="14" max="16" width="10.5703125" style="218" customWidth="1"/>
    <col min="17" max="18" width="12.7109375" style="218" customWidth="1"/>
    <col min="19" max="16384" width="11.42578125" style="218"/>
  </cols>
  <sheetData>
    <row r="1" spans="1:18" ht="25.5" customHeight="1" x14ac:dyDescent="0.2">
      <c r="D1" s="230" t="s">
        <v>0</v>
      </c>
      <c r="E1" s="231"/>
      <c r="F1" s="232"/>
      <c r="I1" s="233"/>
      <c r="J1" s="234" t="s">
        <v>180</v>
      </c>
      <c r="K1" s="235"/>
      <c r="L1" s="235"/>
      <c r="M1" s="235"/>
      <c r="N1" s="235"/>
      <c r="O1" s="236"/>
      <c r="Q1" s="237" t="s">
        <v>1</v>
      </c>
      <c r="R1" s="238">
        <v>46327</v>
      </c>
    </row>
    <row r="2" spans="1:18" s="239" customFormat="1" ht="21" customHeight="1" x14ac:dyDescent="0.2">
      <c r="D2" s="240" t="s">
        <v>62</v>
      </c>
      <c r="E2" s="241"/>
      <c r="F2" s="242"/>
      <c r="H2" s="243"/>
      <c r="I2" s="244"/>
      <c r="J2" s="245" t="s">
        <v>111</v>
      </c>
      <c r="K2" s="246"/>
      <c r="L2" s="246"/>
      <c r="M2" s="246"/>
      <c r="N2" s="246"/>
      <c r="O2" s="247"/>
      <c r="Q2" s="237" t="s">
        <v>2</v>
      </c>
      <c r="R2" s="238">
        <v>46327</v>
      </c>
    </row>
    <row r="3" spans="1:18" s="239" customFormat="1" ht="21" customHeight="1" x14ac:dyDescent="0.2">
      <c r="D3" s="240"/>
      <c r="E3" s="241"/>
      <c r="F3" s="242"/>
      <c r="H3" s="243"/>
      <c r="I3" s="249" t="s">
        <v>189</v>
      </c>
      <c r="J3" s="245"/>
      <c r="K3" s="241" t="s">
        <v>188</v>
      </c>
      <c r="L3" s="246"/>
      <c r="M3" s="246"/>
      <c r="N3" s="246"/>
      <c r="O3" s="247"/>
      <c r="Q3" s="237"/>
      <c r="R3" s="238"/>
    </row>
    <row r="4" spans="1:18" s="239" customFormat="1" ht="17.25" customHeight="1" x14ac:dyDescent="0.2">
      <c r="D4" s="248" t="s">
        <v>3</v>
      </c>
      <c r="E4" s="405" t="s">
        <v>135</v>
      </c>
      <c r="F4" s="405"/>
      <c r="G4" s="405"/>
      <c r="H4" s="405"/>
      <c r="I4" s="249" t="s">
        <v>4</v>
      </c>
      <c r="J4" s="218"/>
      <c r="K4" s="405" t="s">
        <v>179</v>
      </c>
      <c r="L4" s="405"/>
      <c r="M4" s="405"/>
      <c r="N4" s="405"/>
      <c r="O4" s="405"/>
      <c r="P4" s="405"/>
      <c r="Q4" s="237" t="s">
        <v>5</v>
      </c>
      <c r="R4" s="250">
        <v>1190</v>
      </c>
    </row>
    <row r="5" spans="1:18" s="239" customFormat="1" ht="17.25" customHeight="1" x14ac:dyDescent="0.2">
      <c r="D5" s="248" t="s">
        <v>6</v>
      </c>
      <c r="E5" s="406"/>
      <c r="F5" s="406"/>
      <c r="G5" s="406"/>
      <c r="H5" s="406"/>
      <c r="I5" s="241" t="s">
        <v>7</v>
      </c>
      <c r="J5" s="218"/>
      <c r="K5" s="407"/>
      <c r="L5" s="407"/>
      <c r="M5" s="407"/>
      <c r="N5" s="407"/>
      <c r="O5" s="407"/>
      <c r="P5" s="407"/>
      <c r="Q5" s="237" t="s">
        <v>8</v>
      </c>
      <c r="R5" s="371"/>
    </row>
    <row r="6" spans="1:18" s="251" customFormat="1" ht="17.25" customHeight="1" x14ac:dyDescent="0.25">
      <c r="D6" s="241" t="s">
        <v>87</v>
      </c>
      <c r="E6" s="405" t="s">
        <v>104</v>
      </c>
      <c r="F6" s="405"/>
      <c r="G6" s="405"/>
      <c r="H6" s="405"/>
      <c r="I6" s="252" t="s">
        <v>9</v>
      </c>
      <c r="J6" s="218"/>
      <c r="K6" s="241" t="s">
        <v>105</v>
      </c>
      <c r="L6" s="218"/>
      <c r="M6" s="253"/>
      <c r="N6" s="253"/>
      <c r="O6" s="254"/>
      <c r="P6" s="255"/>
      <c r="Q6" s="237" t="s">
        <v>8</v>
      </c>
      <c r="R6" s="256" t="s">
        <v>106</v>
      </c>
    </row>
    <row r="7" spans="1:18" s="251" customFormat="1" ht="17.25" customHeight="1" x14ac:dyDescent="0.25">
      <c r="D7" s="241" t="s">
        <v>138</v>
      </c>
      <c r="E7" s="257"/>
      <c r="F7" s="257"/>
      <c r="G7" s="257"/>
      <c r="H7" s="257"/>
      <c r="I7" s="252"/>
      <c r="J7" s="218"/>
      <c r="K7" s="241"/>
      <c r="L7" s="218"/>
      <c r="M7" s="253"/>
      <c r="N7" s="253"/>
      <c r="O7" s="254"/>
      <c r="P7" s="255"/>
      <c r="Q7" s="237"/>
      <c r="R7" s="256"/>
    </row>
    <row r="8" spans="1:18" ht="37.5" x14ac:dyDescent="0.2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63</v>
      </c>
      <c r="I8" s="259" t="s">
        <v>64</v>
      </c>
      <c r="J8" s="259" t="s">
        <v>65</v>
      </c>
      <c r="K8" s="260" t="s">
        <v>17</v>
      </c>
      <c r="L8" s="260"/>
      <c r="M8" s="260"/>
      <c r="N8" s="261" t="s">
        <v>66</v>
      </c>
      <c r="O8" s="259" t="s">
        <v>67</v>
      </c>
      <c r="P8" s="259" t="s">
        <v>68</v>
      </c>
      <c r="Q8" s="259" t="s">
        <v>69</v>
      </c>
      <c r="R8" s="262" t="s">
        <v>70</v>
      </c>
    </row>
    <row r="9" spans="1:18" x14ac:dyDescent="0.2">
      <c r="A9" s="263"/>
      <c r="B9" s="263"/>
      <c r="C9" s="263"/>
      <c r="D9" s="264" t="s">
        <v>18</v>
      </c>
      <c r="E9" s="265"/>
      <c r="F9" s="265" t="s">
        <v>18</v>
      </c>
      <c r="G9" s="265" t="s">
        <v>18</v>
      </c>
      <c r="H9" s="266" t="str">
        <f>"4 x 10 / "&amp;ROUND($L$11,2)</f>
        <v>4 x 10 / 20,83</v>
      </c>
      <c r="I9" s="267" t="s">
        <v>19</v>
      </c>
      <c r="J9" s="267" t="s">
        <v>20</v>
      </c>
      <c r="K9" s="258" t="s">
        <v>21</v>
      </c>
      <c r="L9" s="258" t="s">
        <v>22</v>
      </c>
      <c r="M9" s="258" t="s">
        <v>23</v>
      </c>
      <c r="N9" s="266" t="str">
        <f>"8 x 10 / "&amp;ROUND($L$11,2)</f>
        <v>8 x 10 / 20,83</v>
      </c>
      <c r="O9" s="267" t="s">
        <v>24</v>
      </c>
      <c r="P9" s="267" t="s">
        <v>25</v>
      </c>
      <c r="Q9" s="266" t="str">
        <f>"(4/14) x (10/"&amp;ROUND($L$11,2)&amp;")"</f>
        <v>(4/14) x (10/20,83)</v>
      </c>
      <c r="R9" s="267" t="s">
        <v>25</v>
      </c>
    </row>
    <row r="10" spans="1:18" s="232" customFormat="1" ht="12.75" customHeight="1" x14ac:dyDescent="0.2">
      <c r="A10" s="268"/>
      <c r="B10" s="268"/>
      <c r="C10" s="268"/>
      <c r="D10" s="269" t="s">
        <v>26</v>
      </c>
      <c r="E10" s="269" t="s">
        <v>27</v>
      </c>
      <c r="F10" s="269" t="s">
        <v>28</v>
      </c>
      <c r="G10" s="269" t="s">
        <v>29</v>
      </c>
      <c r="H10" s="269" t="s">
        <v>30</v>
      </c>
      <c r="I10" s="269" t="s">
        <v>31</v>
      </c>
      <c r="J10" s="269" t="s">
        <v>32</v>
      </c>
      <c r="K10" s="269" t="s">
        <v>33</v>
      </c>
      <c r="L10" s="269" t="s">
        <v>34</v>
      </c>
      <c r="M10" s="269" t="s">
        <v>35</v>
      </c>
      <c r="N10" s="269" t="s">
        <v>36</v>
      </c>
      <c r="O10" s="269" t="s">
        <v>37</v>
      </c>
      <c r="P10" s="269" t="s">
        <v>38</v>
      </c>
      <c r="Q10" s="269" t="s">
        <v>39</v>
      </c>
      <c r="R10" s="269" t="s">
        <v>40</v>
      </c>
    </row>
    <row r="11" spans="1:18" ht="17.25" customHeight="1" x14ac:dyDescent="0.2">
      <c r="A11" s="263"/>
      <c r="B11" s="263"/>
      <c r="C11" s="263"/>
      <c r="D11" s="270" t="s">
        <v>26</v>
      </c>
      <c r="E11" s="268" t="s">
        <v>98</v>
      </c>
      <c r="F11" s="271" t="s">
        <v>107</v>
      </c>
      <c r="G11" s="107">
        <v>577.41999999999996</v>
      </c>
      <c r="H11" s="272">
        <f>G11*L11/20.83</f>
        <v>577.51240198431753</v>
      </c>
      <c r="I11" s="273" t="e">
        <f>$R$11/P11</f>
        <v>#DIV/0!</v>
      </c>
      <c r="J11" s="47" t="e">
        <f>G11*I11</f>
        <v>#DIV/0!</v>
      </c>
      <c r="K11" s="274">
        <v>5</v>
      </c>
      <c r="L11" s="275">
        <v>20.833333333333332</v>
      </c>
      <c r="M11" s="276">
        <v>250</v>
      </c>
      <c r="N11" s="273" t="e">
        <f>J11*L11/20.83</f>
        <v>#DIV/0!</v>
      </c>
      <c r="O11" s="277" t="e">
        <f>J11*L11</f>
        <v>#DIV/0!</v>
      </c>
      <c r="P11" s="372"/>
      <c r="Q11" s="273" t="e">
        <f>G11/P11*L11/20.83</f>
        <v>#DIV/0!</v>
      </c>
      <c r="R11" s="408"/>
    </row>
    <row r="12" spans="1:18" ht="17.25" customHeight="1" x14ac:dyDescent="0.2">
      <c r="A12" s="263"/>
      <c r="B12" s="263"/>
      <c r="C12" s="263"/>
      <c r="D12" s="278" t="s">
        <v>78</v>
      </c>
      <c r="E12" s="268" t="s">
        <v>97</v>
      </c>
      <c r="F12" s="271" t="s">
        <v>107</v>
      </c>
      <c r="G12" s="108">
        <v>41.97</v>
      </c>
      <c r="H12" s="272">
        <f t="shared" ref="H12:H21" si="0">G12*L12/20.83</f>
        <v>41.976716274603938</v>
      </c>
      <c r="I12" s="273" t="e">
        <f t="shared" ref="I12:I19" si="1">$R$11/P12</f>
        <v>#DIV/0!</v>
      </c>
      <c r="J12" s="47" t="e">
        <f t="shared" ref="J12:J17" si="2">G12*I12</f>
        <v>#DIV/0!</v>
      </c>
      <c r="K12" s="274">
        <v>5</v>
      </c>
      <c r="L12" s="275">
        <v>20.833333333333332</v>
      </c>
      <c r="M12" s="276">
        <v>250</v>
      </c>
      <c r="N12" s="273" t="e">
        <f t="shared" ref="N12:N21" si="3">J12*L12/20.83</f>
        <v>#DIV/0!</v>
      </c>
      <c r="O12" s="277" t="e">
        <f t="shared" ref="O12:O21" si="4">J12*L12</f>
        <v>#DIV/0!</v>
      </c>
      <c r="P12" s="373"/>
      <c r="Q12" s="273" t="e">
        <f t="shared" ref="Q12:Q19" si="5">G12/P12*L12/20.83</f>
        <v>#DIV/0!</v>
      </c>
      <c r="R12" s="409"/>
    </row>
    <row r="13" spans="1:18" ht="17.25" customHeight="1" x14ac:dyDescent="0.2">
      <c r="A13" s="263"/>
      <c r="B13" s="263"/>
      <c r="C13" s="263"/>
      <c r="D13" s="278" t="s">
        <v>79</v>
      </c>
      <c r="E13" s="268" t="s">
        <v>108</v>
      </c>
      <c r="F13" s="271" t="s">
        <v>58</v>
      </c>
      <c r="G13" s="108">
        <v>85.83</v>
      </c>
      <c r="H13" s="272">
        <f t="shared" si="0"/>
        <v>85.843734997599611</v>
      </c>
      <c r="I13" s="273" t="e">
        <f t="shared" si="1"/>
        <v>#DIV/0!</v>
      </c>
      <c r="J13" s="47" t="e">
        <f t="shared" si="2"/>
        <v>#DIV/0!</v>
      </c>
      <c r="K13" s="274">
        <v>5</v>
      </c>
      <c r="L13" s="275">
        <v>20.833333333333332</v>
      </c>
      <c r="M13" s="276">
        <v>250</v>
      </c>
      <c r="N13" s="273" t="e">
        <f t="shared" si="3"/>
        <v>#DIV/0!</v>
      </c>
      <c r="O13" s="277" t="e">
        <f t="shared" si="4"/>
        <v>#DIV/0!</v>
      </c>
      <c r="P13" s="373"/>
      <c r="Q13" s="273" t="e">
        <f t="shared" si="5"/>
        <v>#DIV/0!</v>
      </c>
      <c r="R13" s="409"/>
    </row>
    <row r="14" spans="1:18" ht="17.25" customHeight="1" x14ac:dyDescent="0.2">
      <c r="A14" s="263"/>
      <c r="B14" s="263"/>
      <c r="C14" s="263"/>
      <c r="D14" s="278" t="s">
        <v>80</v>
      </c>
      <c r="E14" s="268" t="s">
        <v>75</v>
      </c>
      <c r="F14" s="271" t="s">
        <v>59</v>
      </c>
      <c r="G14" s="108">
        <v>343.86</v>
      </c>
      <c r="H14" s="272">
        <f t="shared" si="0"/>
        <v>343.9150264042247</v>
      </c>
      <c r="I14" s="273" t="e">
        <f t="shared" si="1"/>
        <v>#DIV/0!</v>
      </c>
      <c r="J14" s="47" t="e">
        <f t="shared" si="2"/>
        <v>#DIV/0!</v>
      </c>
      <c r="K14" s="274">
        <v>5</v>
      </c>
      <c r="L14" s="275">
        <v>20.833333333333332</v>
      </c>
      <c r="M14" s="276">
        <v>250</v>
      </c>
      <c r="N14" s="273" t="e">
        <f t="shared" si="3"/>
        <v>#DIV/0!</v>
      </c>
      <c r="O14" s="277" t="e">
        <f t="shared" si="4"/>
        <v>#DIV/0!</v>
      </c>
      <c r="P14" s="373"/>
      <c r="Q14" s="273" t="e">
        <f t="shared" si="5"/>
        <v>#DIV/0!</v>
      </c>
      <c r="R14" s="409"/>
    </row>
    <row r="15" spans="1:18" ht="17.25" customHeight="1" x14ac:dyDescent="0.2">
      <c r="A15" s="263"/>
      <c r="B15" s="263"/>
      <c r="C15" s="263"/>
      <c r="D15" s="278" t="s">
        <v>81</v>
      </c>
      <c r="E15" s="268" t="s">
        <v>77</v>
      </c>
      <c r="F15" s="271" t="s">
        <v>107</v>
      </c>
      <c r="G15" s="108">
        <v>75.64</v>
      </c>
      <c r="H15" s="272">
        <f t="shared" si="0"/>
        <v>15.735637702032326</v>
      </c>
      <c r="I15" s="273" t="e">
        <f t="shared" si="1"/>
        <v>#DIV/0!</v>
      </c>
      <c r="J15" s="47" t="e">
        <f t="shared" si="2"/>
        <v>#DIV/0!</v>
      </c>
      <c r="K15" s="279">
        <v>1</v>
      </c>
      <c r="L15" s="280">
        <v>4.333333333333333</v>
      </c>
      <c r="M15" s="276">
        <v>52</v>
      </c>
      <c r="N15" s="273" t="e">
        <f t="shared" si="3"/>
        <v>#DIV/0!</v>
      </c>
      <c r="O15" s="277" t="e">
        <f t="shared" si="4"/>
        <v>#DIV/0!</v>
      </c>
      <c r="P15" s="373"/>
      <c r="Q15" s="273" t="e">
        <f t="shared" si="5"/>
        <v>#DIV/0!</v>
      </c>
      <c r="R15" s="409"/>
    </row>
    <row r="16" spans="1:18" ht="17.25" customHeight="1" x14ac:dyDescent="0.2">
      <c r="A16" s="263"/>
      <c r="B16" s="263"/>
      <c r="C16" s="263"/>
      <c r="D16" s="278" t="s">
        <v>82</v>
      </c>
      <c r="E16" s="268" t="s">
        <v>76</v>
      </c>
      <c r="F16" s="271" t="s">
        <v>59</v>
      </c>
      <c r="G16" s="108">
        <v>10.26</v>
      </c>
      <c r="H16" s="272">
        <f t="shared" si="0"/>
        <v>2.1344215074411905</v>
      </c>
      <c r="I16" s="273" t="e">
        <f t="shared" si="1"/>
        <v>#DIV/0!</v>
      </c>
      <c r="J16" s="47" t="e">
        <f t="shared" si="2"/>
        <v>#DIV/0!</v>
      </c>
      <c r="K16" s="279">
        <v>1</v>
      </c>
      <c r="L16" s="280">
        <v>4.333333333333333</v>
      </c>
      <c r="M16" s="276">
        <v>52</v>
      </c>
      <c r="N16" s="273" t="e">
        <f t="shared" si="3"/>
        <v>#DIV/0!</v>
      </c>
      <c r="O16" s="277" t="e">
        <f t="shared" si="4"/>
        <v>#DIV/0!</v>
      </c>
      <c r="P16" s="373"/>
      <c r="Q16" s="273" t="e">
        <f t="shared" si="5"/>
        <v>#DIV/0!</v>
      </c>
      <c r="R16" s="409"/>
    </row>
    <row r="17" spans="1:18" ht="17.25" customHeight="1" x14ac:dyDescent="0.2">
      <c r="A17" s="263"/>
      <c r="B17" s="263"/>
      <c r="C17" s="263"/>
      <c r="D17" s="278" t="s">
        <v>83</v>
      </c>
      <c r="E17" s="268" t="s">
        <v>137</v>
      </c>
      <c r="F17" s="271" t="s">
        <v>59</v>
      </c>
      <c r="G17" s="108">
        <v>89.18</v>
      </c>
      <c r="H17" s="272">
        <f t="shared" si="0"/>
        <v>18.552408385341657</v>
      </c>
      <c r="I17" s="273" t="e">
        <f t="shared" si="1"/>
        <v>#DIV/0!</v>
      </c>
      <c r="J17" s="47" t="e">
        <f t="shared" si="2"/>
        <v>#DIV/0!</v>
      </c>
      <c r="K17" s="279">
        <v>1</v>
      </c>
      <c r="L17" s="280">
        <v>4.333333333333333</v>
      </c>
      <c r="M17" s="276">
        <v>52</v>
      </c>
      <c r="N17" s="273" t="e">
        <f t="shared" si="3"/>
        <v>#DIV/0!</v>
      </c>
      <c r="O17" s="277" t="e">
        <f t="shared" si="4"/>
        <v>#DIV/0!</v>
      </c>
      <c r="P17" s="373"/>
      <c r="Q17" s="273" t="e">
        <f t="shared" si="5"/>
        <v>#DIV/0!</v>
      </c>
      <c r="R17" s="409"/>
    </row>
    <row r="18" spans="1:18" ht="17.25" customHeight="1" x14ac:dyDescent="0.2">
      <c r="A18" s="263"/>
      <c r="B18" s="263"/>
      <c r="C18" s="263"/>
      <c r="D18" s="278" t="s">
        <v>84</v>
      </c>
      <c r="E18" s="268" t="s">
        <v>127</v>
      </c>
      <c r="F18" s="271" t="s">
        <v>107</v>
      </c>
      <c r="G18" s="108">
        <v>297.39999999999998</v>
      </c>
      <c r="H18" s="272">
        <f t="shared" si="0"/>
        <v>14.277484397503601</v>
      </c>
      <c r="I18" s="273" t="e">
        <f t="shared" si="1"/>
        <v>#DIV/0!</v>
      </c>
      <c r="J18" s="47" t="e">
        <f>G18*I18</f>
        <v>#DIV/0!</v>
      </c>
      <c r="K18" s="279">
        <v>0.23</v>
      </c>
      <c r="L18" s="280">
        <v>1</v>
      </c>
      <c r="M18" s="276">
        <v>12</v>
      </c>
      <c r="N18" s="273" t="e">
        <f t="shared" si="3"/>
        <v>#DIV/0!</v>
      </c>
      <c r="O18" s="277" t="e">
        <f t="shared" si="4"/>
        <v>#DIV/0!</v>
      </c>
      <c r="P18" s="373"/>
      <c r="Q18" s="273" t="e">
        <f t="shared" si="5"/>
        <v>#DIV/0!</v>
      </c>
      <c r="R18" s="409"/>
    </row>
    <row r="19" spans="1:18" ht="17.25" customHeight="1" x14ac:dyDescent="0.2">
      <c r="A19" s="263"/>
      <c r="B19" s="263"/>
      <c r="C19" s="263"/>
      <c r="D19" s="278" t="s">
        <v>85</v>
      </c>
      <c r="E19" s="268" t="s">
        <v>119</v>
      </c>
      <c r="F19" s="271" t="s">
        <v>107</v>
      </c>
      <c r="G19" s="108">
        <v>10.65</v>
      </c>
      <c r="H19" s="272">
        <f t="shared" si="0"/>
        <v>0.51128180508881427</v>
      </c>
      <c r="I19" s="273" t="e">
        <f t="shared" si="1"/>
        <v>#DIV/0!</v>
      </c>
      <c r="J19" s="47" t="e">
        <f>G19*I19</f>
        <v>#DIV/0!</v>
      </c>
      <c r="K19" s="279">
        <v>0.23</v>
      </c>
      <c r="L19" s="280">
        <v>1</v>
      </c>
      <c r="M19" s="276">
        <v>12</v>
      </c>
      <c r="N19" s="273" t="e">
        <f t="shared" si="3"/>
        <v>#DIV/0!</v>
      </c>
      <c r="O19" s="277" t="e">
        <f t="shared" si="4"/>
        <v>#DIV/0!</v>
      </c>
      <c r="P19" s="373"/>
      <c r="Q19" s="273" t="e">
        <f t="shared" si="5"/>
        <v>#DIV/0!</v>
      </c>
      <c r="R19" s="409"/>
    </row>
    <row r="20" spans="1:18" ht="30.6" customHeight="1" x14ac:dyDescent="0.2">
      <c r="A20" s="263"/>
      <c r="B20" s="263"/>
      <c r="C20" s="263"/>
      <c r="D20" s="281">
        <v>2</v>
      </c>
      <c r="E20" s="282" t="s">
        <v>128</v>
      </c>
      <c r="F20" s="281" t="s">
        <v>99</v>
      </c>
      <c r="G20" s="98">
        <v>0.42</v>
      </c>
      <c r="H20" s="283">
        <f t="shared" si="0"/>
        <v>8.7373979836773877E-2</v>
      </c>
      <c r="I20" s="98" t="e">
        <f>$R$11/P20</f>
        <v>#DIV/0!</v>
      </c>
      <c r="J20" s="101" t="e">
        <f>G20*I20</f>
        <v>#DIV/0!</v>
      </c>
      <c r="K20" s="284">
        <v>1</v>
      </c>
      <c r="L20" s="284">
        <v>4.333333333333333</v>
      </c>
      <c r="M20" s="285">
        <v>52</v>
      </c>
      <c r="N20" s="286" t="e">
        <f t="shared" si="3"/>
        <v>#DIV/0!</v>
      </c>
      <c r="O20" s="287" t="e">
        <f t="shared" si="4"/>
        <v>#DIV/0!</v>
      </c>
      <c r="P20" s="373"/>
      <c r="Q20" s="287" t="e">
        <f>G20/P20*L20/20.83</f>
        <v>#DIV/0!</v>
      </c>
      <c r="R20" s="409"/>
    </row>
    <row r="21" spans="1:18" ht="30.6" customHeight="1" x14ac:dyDescent="0.2">
      <c r="D21" s="374" t="s">
        <v>110</v>
      </c>
      <c r="E21" s="282" t="s">
        <v>175</v>
      </c>
      <c r="F21" s="288" t="s">
        <v>99</v>
      </c>
      <c r="G21" s="217">
        <v>0.47</v>
      </c>
      <c r="H21" s="283">
        <f t="shared" si="0"/>
        <v>9.7775644103056489E-2</v>
      </c>
      <c r="I21" s="98" t="e">
        <f>$R$11/P21</f>
        <v>#DIV/0!</v>
      </c>
      <c r="J21" s="101" t="e">
        <f>G21*I21</f>
        <v>#DIV/0!</v>
      </c>
      <c r="K21" s="284">
        <v>1</v>
      </c>
      <c r="L21" s="284">
        <v>4.333333333333333</v>
      </c>
      <c r="M21" s="285">
        <v>52</v>
      </c>
      <c r="N21" s="286" t="e">
        <f t="shared" si="3"/>
        <v>#DIV/0!</v>
      </c>
      <c r="O21" s="287" t="e">
        <f t="shared" si="4"/>
        <v>#DIV/0!</v>
      </c>
      <c r="P21" s="372"/>
      <c r="Q21" s="287" t="e">
        <f>G21/P21*L21/20.83</f>
        <v>#DIV/0!</v>
      </c>
      <c r="R21" s="410"/>
    </row>
    <row r="22" spans="1:18" ht="17.25" customHeight="1" thickBot="1" x14ac:dyDescent="0.25">
      <c r="D22" s="289"/>
      <c r="E22" s="290" t="s">
        <v>41</v>
      </c>
      <c r="F22" s="291"/>
      <c r="G22" s="292">
        <f>SUM(G11:G21)</f>
        <v>1533.1000000000001</v>
      </c>
      <c r="H22" s="293">
        <f>SUM(H11:H21)</f>
        <v>1100.6442630820932</v>
      </c>
      <c r="I22" s="291"/>
      <c r="J22" s="294"/>
      <c r="K22" s="411" t="s">
        <v>42</v>
      </c>
      <c r="L22" s="412"/>
      <c r="M22" s="413"/>
      <c r="N22" s="295" t="e">
        <f>SUM(N11:N21)</f>
        <v>#DIV/0!</v>
      </c>
      <c r="O22" s="296" t="e">
        <f>SUM(O11:O21)</f>
        <v>#DIV/0!</v>
      </c>
      <c r="P22" s="297"/>
      <c r="Q22" s="298" t="e">
        <f>SUM(Q11:Q21)</f>
        <v>#DIV/0!</v>
      </c>
      <c r="R22" s="299"/>
    </row>
    <row r="23" spans="1:18" ht="17.25" customHeight="1" x14ac:dyDescent="0.2">
      <c r="D23" s="300" t="s">
        <v>43</v>
      </c>
      <c r="E23" s="232"/>
      <c r="F23" s="232"/>
      <c r="G23" s="301"/>
      <c r="H23" s="297"/>
      <c r="I23" s="302"/>
      <c r="J23" s="76"/>
      <c r="K23" s="414" t="s">
        <v>93</v>
      </c>
      <c r="L23" s="415"/>
      <c r="M23" s="416"/>
      <c r="N23" s="303" t="e">
        <f>N22*19%</f>
        <v>#DIV/0!</v>
      </c>
      <c r="O23" s="304" t="e">
        <f>O22*19%</f>
        <v>#DIV/0!</v>
      </c>
      <c r="P23" s="305" t="s">
        <v>44</v>
      </c>
      <c r="Q23" s="148" t="e">
        <f>O22*P24</f>
        <v>#DIV/0!</v>
      </c>
      <c r="R23" s="306" t="s">
        <v>115</v>
      </c>
    </row>
    <row r="24" spans="1:18" ht="17.25" customHeight="1" thickBot="1" x14ac:dyDescent="0.25">
      <c r="D24" s="307" t="s">
        <v>45</v>
      </c>
      <c r="E24" s="308"/>
      <c r="F24" s="308"/>
      <c r="G24" s="309"/>
      <c r="H24" s="310"/>
      <c r="I24" s="311"/>
      <c r="J24" s="53"/>
      <c r="K24" s="417" t="s">
        <v>46</v>
      </c>
      <c r="L24" s="418"/>
      <c r="M24" s="419"/>
      <c r="N24" s="312" t="e">
        <f>N22+N23</f>
        <v>#DIV/0!</v>
      </c>
      <c r="O24" s="313" t="e">
        <f>O22+O23</f>
        <v>#DIV/0!</v>
      </c>
      <c r="P24" s="314">
        <v>12</v>
      </c>
      <c r="Q24" s="81" t="e">
        <f>O24*P24</f>
        <v>#DIV/0!</v>
      </c>
      <c r="R24" s="315" t="s">
        <v>94</v>
      </c>
    </row>
    <row r="25" spans="1:18" ht="17.25" customHeight="1" thickBot="1" x14ac:dyDescent="0.25">
      <c r="D25" s="316"/>
      <c r="E25" s="232"/>
      <c r="F25" s="232"/>
      <c r="G25" s="301"/>
      <c r="H25" s="297"/>
      <c r="I25" s="302"/>
      <c r="J25" s="50"/>
      <c r="K25" s="256"/>
      <c r="L25" s="256"/>
      <c r="M25" s="256"/>
      <c r="N25" s="298"/>
      <c r="O25" s="317"/>
      <c r="P25" s="318"/>
      <c r="Q25" s="77"/>
      <c r="R25" s="305"/>
    </row>
    <row r="26" spans="1:18" ht="30" customHeight="1" x14ac:dyDescent="0.2">
      <c r="D26" s="319" t="s">
        <v>13</v>
      </c>
      <c r="E26" s="320" t="s">
        <v>14</v>
      </c>
      <c r="F26" s="320" t="s">
        <v>15</v>
      </c>
      <c r="G26" s="320" t="s">
        <v>16</v>
      </c>
      <c r="H26" s="320"/>
      <c r="I26" s="321"/>
      <c r="J26" s="321"/>
      <c r="K26" s="320" t="s">
        <v>17</v>
      </c>
      <c r="L26" s="320"/>
      <c r="M26" s="320"/>
      <c r="N26" s="321" t="s">
        <v>88</v>
      </c>
      <c r="O26" s="321" t="s">
        <v>89</v>
      </c>
      <c r="P26" s="321"/>
      <c r="Q26" s="321" t="s">
        <v>90</v>
      </c>
      <c r="R26" s="322" t="s">
        <v>91</v>
      </c>
    </row>
    <row r="27" spans="1:18" ht="12.75" customHeight="1" x14ac:dyDescent="0.2">
      <c r="D27" s="323" t="s">
        <v>26</v>
      </c>
      <c r="E27" s="269" t="s">
        <v>27</v>
      </c>
      <c r="F27" s="269" t="s">
        <v>28</v>
      </c>
      <c r="G27" s="269" t="s">
        <v>29</v>
      </c>
      <c r="H27" s="269" t="s">
        <v>30</v>
      </c>
      <c r="I27" s="269" t="s">
        <v>31</v>
      </c>
      <c r="J27" s="269" t="s">
        <v>32</v>
      </c>
      <c r="K27" s="269" t="s">
        <v>33</v>
      </c>
      <c r="L27" s="269" t="s">
        <v>34</v>
      </c>
      <c r="M27" s="269" t="s">
        <v>35</v>
      </c>
      <c r="N27" s="269" t="s">
        <v>36</v>
      </c>
      <c r="O27" s="269" t="s">
        <v>37</v>
      </c>
      <c r="P27" s="269"/>
      <c r="Q27" s="269" t="s">
        <v>39</v>
      </c>
      <c r="R27" s="324" t="s">
        <v>25</v>
      </c>
    </row>
    <row r="28" spans="1:18" ht="17.25" customHeight="1" x14ac:dyDescent="0.2">
      <c r="D28" s="325" t="s">
        <v>95</v>
      </c>
      <c r="E28" s="420" t="s">
        <v>92</v>
      </c>
      <c r="F28" s="421"/>
      <c r="G28" s="422"/>
      <c r="H28" s="275"/>
      <c r="I28" s="326"/>
      <c r="J28" s="34"/>
      <c r="K28" s="279">
        <v>5</v>
      </c>
      <c r="L28" s="275">
        <v>20.833333333333332</v>
      </c>
      <c r="M28" s="276">
        <v>250</v>
      </c>
      <c r="N28" s="273">
        <f>Q28*R28</f>
        <v>0</v>
      </c>
      <c r="O28" s="273">
        <f>N28*L28</f>
        <v>0</v>
      </c>
      <c r="P28" s="280"/>
      <c r="Q28" s="327">
        <v>0.34</v>
      </c>
      <c r="R28" s="328"/>
    </row>
    <row r="29" spans="1:18" ht="17.25" customHeight="1" thickBot="1" x14ac:dyDescent="0.25">
      <c r="D29" s="329"/>
      <c r="K29" s="330" t="s">
        <v>42</v>
      </c>
      <c r="L29" s="331"/>
      <c r="M29" s="331"/>
      <c r="N29" s="295">
        <f>SUM(N28)</f>
        <v>0</v>
      </c>
      <c r="O29" s="295">
        <f>SUM(O28)</f>
        <v>0</v>
      </c>
      <c r="P29" s="332"/>
      <c r="Q29" s="298">
        <f>SUM(Q28)</f>
        <v>0.34</v>
      </c>
      <c r="R29" s="333"/>
    </row>
    <row r="30" spans="1:18" ht="17.25" customHeight="1" x14ac:dyDescent="0.2">
      <c r="D30" s="334"/>
      <c r="I30" s="302"/>
      <c r="J30" s="40"/>
      <c r="K30" s="335"/>
      <c r="L30" s="256" t="s">
        <v>93</v>
      </c>
      <c r="M30" s="331"/>
      <c r="N30" s="303">
        <f>N29*19%</f>
        <v>0</v>
      </c>
      <c r="O30" s="303">
        <f>O29*19%</f>
        <v>0</v>
      </c>
      <c r="P30" s="305" t="s">
        <v>44</v>
      </c>
      <c r="Q30" s="336">
        <f>O29*P31</f>
        <v>0</v>
      </c>
      <c r="R30" s="337" t="s">
        <v>115</v>
      </c>
    </row>
    <row r="31" spans="1:18" ht="17.25" customHeight="1" thickBot="1" x14ac:dyDescent="0.25">
      <c r="D31" s="338"/>
      <c r="E31" s="339"/>
      <c r="F31" s="339"/>
      <c r="G31" s="339"/>
      <c r="H31" s="339"/>
      <c r="I31" s="311"/>
      <c r="J31" s="43"/>
      <c r="K31" s="340"/>
      <c r="L31" s="341" t="s">
        <v>46</v>
      </c>
      <c r="M31" s="342"/>
      <c r="N31" s="312">
        <f>N29+N30</f>
        <v>0</v>
      </c>
      <c r="O31" s="312">
        <f>O29+O30</f>
        <v>0</v>
      </c>
      <c r="P31" s="314">
        <f>P24</f>
        <v>12</v>
      </c>
      <c r="Q31" s="81">
        <f>O31*P31</f>
        <v>0</v>
      </c>
      <c r="R31" s="343" t="s">
        <v>94</v>
      </c>
    </row>
    <row r="32" spans="1:18" ht="21" customHeight="1" x14ac:dyDescent="0.25">
      <c r="D32" s="344" t="s">
        <v>51</v>
      </c>
      <c r="F32" s="232"/>
      <c r="G32" s="18"/>
      <c r="H32" s="331"/>
      <c r="I32" s="345"/>
      <c r="J32" s="19"/>
      <c r="K32" s="346"/>
      <c r="M32" s="347"/>
      <c r="N32" s="347"/>
      <c r="O32" s="348"/>
      <c r="P32" s="305" t="s">
        <v>52</v>
      </c>
      <c r="Q32" s="349" t="e">
        <f>Q24+Q31</f>
        <v>#DIV/0!</v>
      </c>
      <c r="R32" s="305" t="s">
        <v>94</v>
      </c>
    </row>
    <row r="33" spans="4:18" ht="21" customHeight="1" x14ac:dyDescent="0.25">
      <c r="D33" s="350" t="s">
        <v>57</v>
      </c>
      <c r="F33" s="232"/>
      <c r="G33" s="18"/>
      <c r="H33" s="331"/>
      <c r="I33" s="345"/>
      <c r="J33" s="19"/>
      <c r="K33" s="346"/>
      <c r="M33" s="347"/>
      <c r="N33" s="347"/>
      <c r="O33" s="348"/>
      <c r="P33" s="351" t="s">
        <v>181</v>
      </c>
      <c r="Q33" s="349" t="e">
        <f>Q32/12*35</f>
        <v>#DIV/0!</v>
      </c>
      <c r="R33" s="352" t="s">
        <v>53</v>
      </c>
    </row>
    <row r="34" spans="4:18" ht="17.25" customHeight="1" x14ac:dyDescent="0.25">
      <c r="D34" s="248"/>
      <c r="E34" s="353"/>
      <c r="F34" s="353"/>
      <c r="G34" s="354"/>
      <c r="H34" s="355"/>
      <c r="I34" s="355"/>
      <c r="J34" s="20"/>
      <c r="K34" s="346"/>
      <c r="M34" s="347"/>
      <c r="N34" s="347"/>
      <c r="O34" s="348"/>
      <c r="P34" s="255"/>
      <c r="Q34" s="356" t="e">
        <f>Q32/119*100</f>
        <v>#DIV/0!</v>
      </c>
      <c r="R34" s="332" t="s">
        <v>115</v>
      </c>
    </row>
    <row r="35" spans="4:18" ht="17.25" customHeight="1" x14ac:dyDescent="0.25">
      <c r="D35" s="357"/>
      <c r="E35" s="353"/>
      <c r="F35" s="353"/>
      <c r="G35" s="354"/>
      <c r="H35" s="355"/>
      <c r="I35" s="355"/>
      <c r="J35" s="20"/>
      <c r="K35" s="346"/>
      <c r="M35" s="347"/>
      <c r="N35" s="347"/>
      <c r="O35" s="348"/>
      <c r="P35" s="255"/>
      <c r="Q35" s="356" t="e">
        <f>Q33/119*100</f>
        <v>#DIV/0!</v>
      </c>
      <c r="R35" s="332" t="s">
        <v>115</v>
      </c>
    </row>
    <row r="36" spans="4:18" ht="63.75" customHeight="1" x14ac:dyDescent="0.2">
      <c r="D36" s="423" t="s">
        <v>182</v>
      </c>
      <c r="E36" s="423"/>
      <c r="F36" s="423"/>
      <c r="G36" s="423"/>
      <c r="H36" s="423"/>
      <c r="I36" s="423"/>
      <c r="J36" s="423"/>
      <c r="K36" s="423"/>
      <c r="L36" s="423"/>
      <c r="M36" s="423"/>
      <c r="N36" s="423"/>
      <c r="O36" s="423"/>
      <c r="P36" s="423"/>
      <c r="Q36" s="423"/>
      <c r="R36" s="423"/>
    </row>
    <row r="37" spans="4:18" ht="17.25" customHeight="1" x14ac:dyDescent="0.2">
      <c r="D37" s="404" t="s">
        <v>116</v>
      </c>
      <c r="E37" s="404"/>
      <c r="F37" s="404"/>
      <c r="G37" s="404"/>
      <c r="H37" s="404"/>
      <c r="I37" s="404"/>
      <c r="J37" s="404"/>
      <c r="K37" s="404"/>
      <c r="L37" s="404"/>
      <c r="M37" s="404"/>
      <c r="N37" s="404"/>
      <c r="O37" s="404"/>
      <c r="P37" s="404"/>
      <c r="Q37" s="404"/>
      <c r="R37" s="404"/>
    </row>
    <row r="38" spans="4:18" ht="10.5" customHeight="1" x14ac:dyDescent="0.25">
      <c r="D38" s="358"/>
      <c r="E38" s="353"/>
      <c r="F38" s="353"/>
      <c r="G38" s="354"/>
      <c r="H38" s="355"/>
      <c r="I38" s="355"/>
      <c r="J38" s="20"/>
      <c r="K38" s="346"/>
      <c r="M38" s="347"/>
      <c r="N38" s="347"/>
      <c r="O38" s="348"/>
      <c r="P38" s="255"/>
      <c r="Q38" s="254"/>
      <c r="R38" s="305"/>
    </row>
    <row r="39" spans="4:18" ht="10.5" customHeight="1" x14ac:dyDescent="0.25">
      <c r="D39" s="358"/>
      <c r="E39" s="353"/>
      <c r="F39" s="353"/>
      <c r="G39" s="354"/>
      <c r="H39" s="355"/>
      <c r="I39" s="355"/>
      <c r="J39" s="20"/>
      <c r="K39" s="346"/>
      <c r="M39" s="347"/>
      <c r="N39" s="347"/>
      <c r="O39" s="348"/>
      <c r="P39" s="255"/>
      <c r="Q39" s="254"/>
      <c r="R39" s="305"/>
    </row>
    <row r="40" spans="4:18" ht="10.5" customHeight="1" x14ac:dyDescent="0.25">
      <c r="D40" s="358"/>
      <c r="E40" s="353"/>
      <c r="F40" s="353"/>
      <c r="G40" s="354"/>
      <c r="H40" s="355"/>
      <c r="I40" s="355"/>
      <c r="J40" s="20"/>
      <c r="K40" s="346"/>
      <c r="M40" s="347"/>
      <c r="N40" s="347"/>
      <c r="O40" s="348"/>
      <c r="P40" s="255"/>
      <c r="Q40" s="254"/>
      <c r="R40" s="305"/>
    </row>
    <row r="41" spans="4:18" ht="10.5" hidden="1" customHeight="1" x14ac:dyDescent="0.25">
      <c r="D41" s="358"/>
      <c r="E41" s="353"/>
      <c r="F41" s="353"/>
      <c r="G41" s="354"/>
      <c r="H41" s="355"/>
      <c r="I41" s="355"/>
      <c r="J41" s="20"/>
      <c r="K41" s="346"/>
      <c r="M41" s="347"/>
      <c r="N41" s="347"/>
      <c r="O41" s="348"/>
      <c r="P41" s="255"/>
      <c r="Q41" s="254"/>
      <c r="R41" s="305"/>
    </row>
    <row r="42" spans="4:18" ht="10.5" hidden="1" customHeight="1" x14ac:dyDescent="0.25">
      <c r="D42" s="358"/>
      <c r="E42" s="353"/>
      <c r="F42" s="353"/>
      <c r="G42" s="354"/>
      <c r="H42" s="355"/>
      <c r="I42" s="355"/>
      <c r="J42" s="20"/>
      <c r="K42" s="346"/>
      <c r="M42" s="347"/>
      <c r="N42" s="347"/>
      <c r="O42" s="348"/>
      <c r="P42" s="255"/>
      <c r="Q42" s="254"/>
      <c r="R42" s="305"/>
    </row>
    <row r="43" spans="4:18" ht="20.25" hidden="1" customHeight="1" x14ac:dyDescent="0.25">
      <c r="D43" s="359" t="s">
        <v>54</v>
      </c>
      <c r="E43" s="339"/>
      <c r="F43" s="339"/>
      <c r="G43" s="360"/>
      <c r="H43" s="361"/>
      <c r="I43" s="362" t="s">
        <v>55</v>
      </c>
      <c r="J43" s="23"/>
      <c r="K43" s="339"/>
      <c r="L43" s="363" t="s">
        <v>56</v>
      </c>
      <c r="M43" s="364"/>
      <c r="N43" s="364"/>
      <c r="O43" s="365"/>
      <c r="P43" s="360"/>
      <c r="Q43" s="360"/>
      <c r="R43" s="360"/>
    </row>
    <row r="44" spans="4:18" hidden="1" x14ac:dyDescent="0.2">
      <c r="D44" s="366"/>
      <c r="G44" s="367"/>
      <c r="H44" s="367"/>
      <c r="I44" s="368"/>
      <c r="J44" s="25"/>
      <c r="K44" s="369"/>
      <c r="L44" s="369"/>
      <c r="M44" s="369"/>
      <c r="N44" s="369"/>
      <c r="O44" s="370"/>
      <c r="P44" s="367"/>
      <c r="Q44" s="367"/>
      <c r="R44" s="367"/>
    </row>
  </sheetData>
  <sheetProtection algorithmName="SHA-512" hashValue="XTL2BdcVh/S8e3hTpkkfu+xEFTuCTCArsUaoc72kzdHZ3oHFA4cy1tmbGJUS+jNMLrM5YpYqC2t6NizCtctrhw==" saltValue="R+xHm6I4le5N2aepJjODTA==" spinCount="100000" sheet="1" selectLockedCells="1"/>
  <mergeCells count="12">
    <mergeCell ref="D37:R37"/>
    <mergeCell ref="E4:H4"/>
    <mergeCell ref="K4:P4"/>
    <mergeCell ref="E5:H5"/>
    <mergeCell ref="K5:P5"/>
    <mergeCell ref="E6:H6"/>
    <mergeCell ref="R11:R21"/>
    <mergeCell ref="K22:M22"/>
    <mergeCell ref="K23:M23"/>
    <mergeCell ref="K24:M24"/>
    <mergeCell ref="E28:G28"/>
    <mergeCell ref="D36:R36"/>
  </mergeCells>
  <printOptions horizontalCentered="1" gridLinesSet="0"/>
  <pageMargins left="0" right="0" top="0.78740157480314965" bottom="0.43307086614173229" header="0.47244094488188981" footer="0.19685039370078741"/>
  <pageSetup paperSize="9" scale="97" orientation="landscape" horizontalDpi="300" verticalDpi="300" r:id="rId1"/>
  <headerFooter alignWithMargins="0">
    <oddFooter>&amp;CSeite &amp;P von &amp;N</oddFooter>
  </headerFooter>
  <rowBreaks count="1" manualBreakCount="1">
    <brk id="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8"/>
  <sheetViews>
    <sheetView showGridLines="0" topLeftCell="D16" zoomScaleNormal="100" zoomScaleSheetLayoutView="100" workbookViewId="0">
      <selection activeCell="P34" sqref="P34"/>
    </sheetView>
  </sheetViews>
  <sheetFormatPr baseColWidth="10" defaultRowHeight="12.75" x14ac:dyDescent="0.2"/>
  <cols>
    <col min="1" max="3" width="11.42578125" hidden="1" customWidth="1"/>
    <col min="4" max="4" width="7.28515625" customWidth="1"/>
    <col min="5" max="5" width="23.42578125" customWidth="1"/>
    <col min="6" max="6" width="4.140625" customWidth="1"/>
    <col min="7" max="7" width="8.28515625" customWidth="1"/>
    <col min="8" max="8" width="9.85546875" customWidth="1"/>
    <col min="9" max="10" width="10.5703125" customWidth="1"/>
    <col min="11" max="13" width="7.28515625" customWidth="1"/>
    <col min="14" max="16" width="10.5703125" customWidth="1"/>
    <col min="17" max="18" width="12.7109375" customWidth="1"/>
  </cols>
  <sheetData>
    <row r="1" spans="1:18" ht="25.5" customHeight="1" x14ac:dyDescent="0.2">
      <c r="D1" s="121" t="s">
        <v>0</v>
      </c>
      <c r="E1" s="122"/>
      <c r="F1" s="11"/>
      <c r="I1" s="123"/>
      <c r="J1" s="90" t="s">
        <v>121</v>
      </c>
      <c r="K1" s="124"/>
      <c r="L1" s="124"/>
      <c r="M1" s="124"/>
      <c r="N1" s="124"/>
      <c r="O1" s="125"/>
      <c r="Q1" s="126" t="s">
        <v>1</v>
      </c>
      <c r="R1" s="206">
        <v>46327</v>
      </c>
    </row>
    <row r="2" spans="1:18" s="1" customFormat="1" ht="21" customHeight="1" x14ac:dyDescent="0.2">
      <c r="D2" s="128" t="s">
        <v>62</v>
      </c>
      <c r="E2" s="89"/>
      <c r="F2" s="3"/>
      <c r="H2" s="129"/>
      <c r="I2" s="130"/>
      <c r="J2" s="131" t="s">
        <v>111</v>
      </c>
      <c r="K2" s="132"/>
      <c r="L2" s="132"/>
      <c r="M2" s="132"/>
      <c r="N2" s="132"/>
      <c r="O2" s="133"/>
      <c r="Q2" s="126" t="s">
        <v>2</v>
      </c>
      <c r="R2" s="206">
        <v>46327</v>
      </c>
    </row>
    <row r="3" spans="1:18" s="1" customFormat="1" ht="21" customHeight="1" x14ac:dyDescent="0.2">
      <c r="D3" s="128"/>
      <c r="E3" s="224"/>
      <c r="F3" s="3"/>
      <c r="H3" s="129"/>
      <c r="I3" s="137" t="s">
        <v>189</v>
      </c>
      <c r="J3" s="131"/>
      <c r="K3" s="224" t="s">
        <v>188</v>
      </c>
      <c r="L3" s="132"/>
      <c r="M3" s="132"/>
      <c r="N3" s="132"/>
      <c r="O3" s="133"/>
      <c r="Q3" s="126"/>
      <c r="R3" s="206"/>
    </row>
    <row r="4" spans="1:18" s="1" customFormat="1" ht="17.25" customHeight="1" x14ac:dyDescent="0.2">
      <c r="D4" s="135" t="s">
        <v>3</v>
      </c>
      <c r="E4" s="375" t="s">
        <v>161</v>
      </c>
      <c r="F4" s="375"/>
      <c r="G4" s="375"/>
      <c r="H4" s="375"/>
      <c r="I4" s="137" t="s">
        <v>4</v>
      </c>
      <c r="J4"/>
      <c r="K4" s="375" t="s">
        <v>162</v>
      </c>
      <c r="L4" s="375"/>
      <c r="M4" s="375"/>
      <c r="N4" s="375"/>
      <c r="O4" s="375"/>
      <c r="P4" s="375"/>
      <c r="Q4" s="126" t="s">
        <v>5</v>
      </c>
      <c r="R4" s="207">
        <v>1260</v>
      </c>
    </row>
    <row r="5" spans="1:18" s="1" customFormat="1" ht="17.25" customHeight="1" x14ac:dyDescent="0.2">
      <c r="D5" s="135" t="s">
        <v>6</v>
      </c>
      <c r="E5" s="385"/>
      <c r="F5" s="385"/>
      <c r="G5" s="385"/>
      <c r="H5" s="385"/>
      <c r="I5" s="89" t="s">
        <v>7</v>
      </c>
      <c r="J5"/>
      <c r="K5" s="386"/>
      <c r="L5" s="386"/>
      <c r="M5" s="386"/>
      <c r="N5" s="386"/>
      <c r="O5" s="386"/>
      <c r="P5" s="386"/>
      <c r="Q5" s="126" t="s">
        <v>8</v>
      </c>
      <c r="R5" s="225"/>
    </row>
    <row r="6" spans="1:18" s="2" customFormat="1" ht="17.25" customHeight="1" x14ac:dyDescent="0.25">
      <c r="D6" s="89" t="s">
        <v>87</v>
      </c>
      <c r="E6" s="424" t="s">
        <v>104</v>
      </c>
      <c r="F6" s="424"/>
      <c r="G6" s="424"/>
      <c r="H6" s="424"/>
      <c r="I6" s="139" t="s">
        <v>9</v>
      </c>
      <c r="J6"/>
      <c r="K6" s="89" t="s">
        <v>105</v>
      </c>
      <c r="L6"/>
      <c r="M6" s="91"/>
      <c r="N6" s="91"/>
      <c r="O6" s="92"/>
      <c r="P6" s="93"/>
      <c r="Q6" s="126" t="s">
        <v>8</v>
      </c>
      <c r="R6" s="94" t="s">
        <v>106</v>
      </c>
    </row>
    <row r="7" spans="1:18" s="45" customFormat="1" ht="37.5" x14ac:dyDescent="0.2">
      <c r="A7" s="4" t="s">
        <v>10</v>
      </c>
      <c r="B7" s="4" t="s">
        <v>11</v>
      </c>
      <c r="C7" s="4" t="s">
        <v>12</v>
      </c>
      <c r="D7" s="4" t="s">
        <v>13</v>
      </c>
      <c r="E7" s="4" t="s">
        <v>14</v>
      </c>
      <c r="F7" s="4" t="s">
        <v>15</v>
      </c>
      <c r="G7" s="4" t="s">
        <v>16</v>
      </c>
      <c r="H7" s="4" t="s">
        <v>63</v>
      </c>
      <c r="I7" s="26" t="s">
        <v>64</v>
      </c>
      <c r="J7" s="26" t="s">
        <v>65</v>
      </c>
      <c r="K7" s="5" t="s">
        <v>17</v>
      </c>
      <c r="L7" s="5"/>
      <c r="M7" s="5"/>
      <c r="N7" s="27" t="s">
        <v>66</v>
      </c>
      <c r="O7" s="26" t="s">
        <v>67</v>
      </c>
      <c r="P7" s="26" t="s">
        <v>68</v>
      </c>
      <c r="Q7" s="26" t="s">
        <v>69</v>
      </c>
      <c r="R7" s="28" t="s">
        <v>70</v>
      </c>
    </row>
    <row r="8" spans="1:18" x14ac:dyDescent="0.2">
      <c r="A8" s="6"/>
      <c r="B8" s="6"/>
      <c r="C8" s="6"/>
      <c r="D8" s="7" t="s">
        <v>18</v>
      </c>
      <c r="E8" s="46"/>
      <c r="F8" s="46" t="s">
        <v>18</v>
      </c>
      <c r="G8" s="46" t="s">
        <v>18</v>
      </c>
      <c r="H8" s="141" t="str">
        <f>"4 x 10 / "&amp;ROUND($L$10,2)</f>
        <v>4 x 10 / 20,83</v>
      </c>
      <c r="I8" s="8" t="s">
        <v>19</v>
      </c>
      <c r="J8" s="8" t="s">
        <v>20</v>
      </c>
      <c r="K8" s="4" t="s">
        <v>21</v>
      </c>
      <c r="L8" s="4" t="s">
        <v>22</v>
      </c>
      <c r="M8" s="4" t="s">
        <v>23</v>
      </c>
      <c r="N8" s="141" t="str">
        <f>"8 x 10 / "&amp;ROUND($L$10,2)</f>
        <v>8 x 10 / 20,83</v>
      </c>
      <c r="O8" s="8" t="s">
        <v>24</v>
      </c>
      <c r="P8" s="8" t="s">
        <v>25</v>
      </c>
      <c r="Q8" s="141" t="str">
        <f>"(4/14) x (10/"&amp;ROUND($L$10,2)&amp;")"</f>
        <v>(4/14) x (10/20,83)</v>
      </c>
      <c r="R8" s="8" t="s">
        <v>25</v>
      </c>
    </row>
    <row r="9" spans="1:18" s="11" customFormat="1" ht="12.75" customHeight="1" x14ac:dyDescent="0.2">
      <c r="A9" s="9"/>
      <c r="B9" s="9"/>
      <c r="C9" s="9"/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7.25" customHeight="1" x14ac:dyDescent="0.2">
      <c r="A10" s="6"/>
      <c r="B10" s="6"/>
      <c r="C10" s="6"/>
      <c r="D10" s="113" t="s">
        <v>26</v>
      </c>
      <c r="E10" s="96" t="s">
        <v>97</v>
      </c>
      <c r="F10" s="114" t="s">
        <v>107</v>
      </c>
      <c r="G10" s="107">
        <v>50.19</v>
      </c>
      <c r="H10" s="115">
        <f>G10*L10/20.83</f>
        <v>50.198031685069616</v>
      </c>
      <c r="I10" s="35" t="e">
        <f>$R$10/P10</f>
        <v>#DIV/0!</v>
      </c>
      <c r="J10" s="47" t="e">
        <f>G10*I10</f>
        <v>#DIV/0!</v>
      </c>
      <c r="K10" s="105">
        <v>5</v>
      </c>
      <c r="L10" s="221">
        <v>20.833333333333332</v>
      </c>
      <c r="M10" s="222">
        <v>229.16666666666666</v>
      </c>
      <c r="N10" s="35" t="e">
        <f>J10*L10/20.83</f>
        <v>#DIV/0!</v>
      </c>
      <c r="O10" s="48" t="e">
        <f>J10*L10</f>
        <v>#DIV/0!</v>
      </c>
      <c r="P10" s="226"/>
      <c r="Q10" s="35" t="e">
        <f>G10/P10*L10/20.83</f>
        <v>#DIV/0!</v>
      </c>
      <c r="R10" s="376"/>
    </row>
    <row r="11" spans="1:18" ht="17.25" customHeight="1" x14ac:dyDescent="0.2">
      <c r="A11" s="6"/>
      <c r="B11" s="6"/>
      <c r="C11" s="6"/>
      <c r="D11" s="109" t="s">
        <v>78</v>
      </c>
      <c r="E11" s="95" t="s">
        <v>117</v>
      </c>
      <c r="F11" s="114" t="s">
        <v>107</v>
      </c>
      <c r="G11" s="108">
        <v>755.7</v>
      </c>
      <c r="H11" s="115">
        <f t="shared" ref="H11:H25" si="0">G11*L11/20.83</f>
        <v>755.82093134901595</v>
      </c>
      <c r="I11" s="35" t="e">
        <f>$R$10/P11</f>
        <v>#DIV/0!</v>
      </c>
      <c r="J11" s="47" t="e">
        <f t="shared" ref="J11:J21" si="1">G11*I11</f>
        <v>#DIV/0!</v>
      </c>
      <c r="K11" s="105">
        <v>5</v>
      </c>
      <c r="L11" s="221">
        <v>20.833333333333332</v>
      </c>
      <c r="M11" s="222">
        <v>229.16666666666666</v>
      </c>
      <c r="N11" s="35" t="e">
        <f t="shared" ref="N11:N25" si="2">J11*L11/20.83</f>
        <v>#DIV/0!</v>
      </c>
      <c r="O11" s="48" t="e">
        <f t="shared" ref="O11:O25" si="3">J11*L11</f>
        <v>#DIV/0!</v>
      </c>
      <c r="P11" s="227"/>
      <c r="Q11" s="35" t="e">
        <f t="shared" ref="Q11:Q25" si="4">G11/P11*L11/20.83</f>
        <v>#DIV/0!</v>
      </c>
      <c r="R11" s="377"/>
    </row>
    <row r="12" spans="1:18" ht="17.25" customHeight="1" x14ac:dyDescent="0.2">
      <c r="A12" s="6"/>
      <c r="B12" s="6"/>
      <c r="C12" s="6"/>
      <c r="D12" s="109" t="s">
        <v>79</v>
      </c>
      <c r="E12" s="96" t="s">
        <v>112</v>
      </c>
      <c r="F12" s="114" t="s">
        <v>58</v>
      </c>
      <c r="G12" s="108">
        <v>112.13</v>
      </c>
      <c r="H12" s="115">
        <f t="shared" si="0"/>
        <v>112.14794367098736</v>
      </c>
      <c r="I12" s="35" t="e">
        <f>$R$10/P12</f>
        <v>#DIV/0!</v>
      </c>
      <c r="J12" s="47" t="e">
        <f t="shared" si="1"/>
        <v>#DIV/0!</v>
      </c>
      <c r="K12" s="105">
        <v>5</v>
      </c>
      <c r="L12" s="221">
        <v>20.833333333333332</v>
      </c>
      <c r="M12" s="222">
        <v>229.16666666666666</v>
      </c>
      <c r="N12" s="35" t="e">
        <f t="shared" si="2"/>
        <v>#DIV/0!</v>
      </c>
      <c r="O12" s="48" t="e">
        <f t="shared" si="3"/>
        <v>#DIV/0!</v>
      </c>
      <c r="P12" s="227"/>
      <c r="Q12" s="35" t="e">
        <f t="shared" si="4"/>
        <v>#DIV/0!</v>
      </c>
      <c r="R12" s="377"/>
    </row>
    <row r="13" spans="1:18" ht="17.25" customHeight="1" x14ac:dyDescent="0.2">
      <c r="A13" s="6"/>
      <c r="B13" s="6"/>
      <c r="C13" s="6"/>
      <c r="D13" s="109" t="s">
        <v>80</v>
      </c>
      <c r="E13" s="96" t="s">
        <v>163</v>
      </c>
      <c r="F13" s="114" t="s">
        <v>59</v>
      </c>
      <c r="G13" s="108">
        <v>344.56</v>
      </c>
      <c r="H13" s="115">
        <f t="shared" si="0"/>
        <v>344.61513842214754</v>
      </c>
      <c r="I13" s="35" t="e">
        <f>$R$10/P13</f>
        <v>#DIV/0!</v>
      </c>
      <c r="J13" s="47" t="e">
        <f t="shared" si="1"/>
        <v>#DIV/0!</v>
      </c>
      <c r="K13" s="105">
        <v>5</v>
      </c>
      <c r="L13" s="221">
        <v>20.833333333333332</v>
      </c>
      <c r="M13" s="222">
        <v>229.16666666666666</v>
      </c>
      <c r="N13" s="35" t="e">
        <f t="shared" si="2"/>
        <v>#DIV/0!</v>
      </c>
      <c r="O13" s="48" t="e">
        <f t="shared" si="3"/>
        <v>#DIV/0!</v>
      </c>
      <c r="P13" s="227"/>
      <c r="Q13" s="35" t="e">
        <f t="shared" si="4"/>
        <v>#DIV/0!</v>
      </c>
      <c r="R13" s="377"/>
    </row>
    <row r="14" spans="1:18" ht="17.25" customHeight="1" x14ac:dyDescent="0.2">
      <c r="A14" s="6"/>
      <c r="B14" s="6"/>
      <c r="C14" s="6"/>
      <c r="D14" s="109" t="s">
        <v>81</v>
      </c>
      <c r="E14" s="96" t="s">
        <v>164</v>
      </c>
      <c r="F14" s="114" t="s">
        <v>59</v>
      </c>
      <c r="G14" s="108">
        <v>1.26</v>
      </c>
      <c r="H14" s="115">
        <f t="shared" si="0"/>
        <v>1.260201632261162</v>
      </c>
      <c r="I14" s="35" t="e">
        <f t="shared" ref="I14:I25" si="5">$R$10/P14</f>
        <v>#DIV/0!</v>
      </c>
      <c r="J14" s="47" t="e">
        <f t="shared" si="1"/>
        <v>#DIV/0!</v>
      </c>
      <c r="K14" s="105">
        <v>5</v>
      </c>
      <c r="L14" s="221">
        <v>20.833333333333332</v>
      </c>
      <c r="M14" s="222">
        <v>229.16666666666666</v>
      </c>
      <c r="N14" s="35" t="e">
        <f t="shared" si="2"/>
        <v>#DIV/0!</v>
      </c>
      <c r="O14" s="48" t="e">
        <f t="shared" si="3"/>
        <v>#DIV/0!</v>
      </c>
      <c r="P14" s="227"/>
      <c r="Q14" s="35" t="e">
        <f t="shared" si="4"/>
        <v>#DIV/0!</v>
      </c>
      <c r="R14" s="377"/>
    </row>
    <row r="15" spans="1:18" ht="17.25" customHeight="1" x14ac:dyDescent="0.2">
      <c r="A15" s="6"/>
      <c r="B15" s="6"/>
      <c r="C15" s="6"/>
      <c r="D15" s="109" t="s">
        <v>82</v>
      </c>
      <c r="E15" s="96" t="s">
        <v>109</v>
      </c>
      <c r="F15" s="114" t="s">
        <v>107</v>
      </c>
      <c r="G15" s="108">
        <v>44.94</v>
      </c>
      <c r="H15" s="115">
        <f t="shared" si="0"/>
        <v>22.563490158425349</v>
      </c>
      <c r="I15" s="35" t="e">
        <f t="shared" si="5"/>
        <v>#DIV/0!</v>
      </c>
      <c r="J15" s="47" t="e">
        <f t="shared" si="1"/>
        <v>#DIV/0!</v>
      </c>
      <c r="K15" s="105">
        <v>2.5</v>
      </c>
      <c r="L15" s="223">
        <v>10.458333333333334</v>
      </c>
      <c r="M15" s="222">
        <v>115.04166666666667</v>
      </c>
      <c r="N15" s="35" t="e">
        <f t="shared" si="2"/>
        <v>#DIV/0!</v>
      </c>
      <c r="O15" s="48" t="e">
        <f t="shared" si="3"/>
        <v>#DIV/0!</v>
      </c>
      <c r="P15" s="227"/>
      <c r="Q15" s="35" t="e">
        <f t="shared" si="4"/>
        <v>#DIV/0!</v>
      </c>
      <c r="R15" s="377"/>
    </row>
    <row r="16" spans="1:18" ht="17.25" customHeight="1" x14ac:dyDescent="0.2">
      <c r="A16" s="6"/>
      <c r="B16" s="6"/>
      <c r="C16" s="6"/>
      <c r="D16" s="109" t="s">
        <v>83</v>
      </c>
      <c r="E16" s="96" t="s">
        <v>165</v>
      </c>
      <c r="F16" s="114" t="s">
        <v>107</v>
      </c>
      <c r="G16" s="108">
        <v>23.31</v>
      </c>
      <c r="H16" s="115">
        <f t="shared" si="0"/>
        <v>11.70349255880941</v>
      </c>
      <c r="I16" s="35" t="e">
        <f t="shared" si="5"/>
        <v>#DIV/0!</v>
      </c>
      <c r="J16" s="47" t="e">
        <f t="shared" si="1"/>
        <v>#DIV/0!</v>
      </c>
      <c r="K16" s="106">
        <v>2.5</v>
      </c>
      <c r="L16" s="223">
        <v>10.458333333333334</v>
      </c>
      <c r="M16" s="222">
        <v>115.04166666666667</v>
      </c>
      <c r="N16" s="35" t="e">
        <f t="shared" si="2"/>
        <v>#DIV/0!</v>
      </c>
      <c r="O16" s="48" t="e">
        <f t="shared" si="3"/>
        <v>#DIV/0!</v>
      </c>
      <c r="P16" s="227"/>
      <c r="Q16" s="35" t="e">
        <f t="shared" si="4"/>
        <v>#DIV/0!</v>
      </c>
      <c r="R16" s="377"/>
    </row>
    <row r="17" spans="1:18" ht="17.25" customHeight="1" x14ac:dyDescent="0.2">
      <c r="A17" s="6"/>
      <c r="B17" s="6"/>
      <c r="C17" s="6"/>
      <c r="D17" s="109" t="s">
        <v>84</v>
      </c>
      <c r="E17" s="96" t="s">
        <v>77</v>
      </c>
      <c r="F17" s="114" t="s">
        <v>107</v>
      </c>
      <c r="G17" s="108">
        <v>18.059999999999999</v>
      </c>
      <c r="H17" s="115">
        <f t="shared" si="0"/>
        <v>3.757081132981277</v>
      </c>
      <c r="I17" s="35" t="e">
        <f t="shared" si="5"/>
        <v>#DIV/0!</v>
      </c>
      <c r="J17" s="47" t="e">
        <f>G17*I17</f>
        <v>#DIV/0!</v>
      </c>
      <c r="K17" s="106">
        <v>1</v>
      </c>
      <c r="L17" s="223">
        <v>4.333333333333333</v>
      </c>
      <c r="M17" s="222">
        <v>47.666666666666664</v>
      </c>
      <c r="N17" s="35" t="e">
        <f t="shared" si="2"/>
        <v>#DIV/0!</v>
      </c>
      <c r="O17" s="48" t="e">
        <f t="shared" si="3"/>
        <v>#DIV/0!</v>
      </c>
      <c r="P17" s="227"/>
      <c r="Q17" s="35" t="e">
        <f t="shared" si="4"/>
        <v>#DIV/0!</v>
      </c>
      <c r="R17" s="377"/>
    </row>
    <row r="18" spans="1:18" ht="17.25" customHeight="1" x14ac:dyDescent="0.2">
      <c r="A18" s="6"/>
      <c r="B18" s="6"/>
      <c r="C18" s="6"/>
      <c r="D18" s="109" t="s">
        <v>85</v>
      </c>
      <c r="E18" s="96" t="s">
        <v>155</v>
      </c>
      <c r="F18" s="114" t="s">
        <v>107</v>
      </c>
      <c r="G18" s="108">
        <v>68.39</v>
      </c>
      <c r="H18" s="115">
        <f t="shared" si="0"/>
        <v>14.227396383421347</v>
      </c>
      <c r="I18" s="35" t="e">
        <f t="shared" si="5"/>
        <v>#DIV/0!</v>
      </c>
      <c r="J18" s="47" t="e">
        <f t="shared" si="1"/>
        <v>#DIV/0!</v>
      </c>
      <c r="K18" s="106">
        <v>1</v>
      </c>
      <c r="L18" s="221">
        <v>4.333333333333333</v>
      </c>
      <c r="M18" s="222">
        <v>47.666666666666664</v>
      </c>
      <c r="N18" s="35" t="e">
        <f t="shared" si="2"/>
        <v>#DIV/0!</v>
      </c>
      <c r="O18" s="48" t="e">
        <f t="shared" si="3"/>
        <v>#DIV/0!</v>
      </c>
      <c r="P18" s="227"/>
      <c r="Q18" s="35" t="e">
        <f t="shared" si="4"/>
        <v>#DIV/0!</v>
      </c>
      <c r="R18" s="377"/>
    </row>
    <row r="19" spans="1:18" ht="17.25" customHeight="1" x14ac:dyDescent="0.2">
      <c r="A19" s="6"/>
      <c r="B19" s="6"/>
      <c r="C19" s="6"/>
      <c r="D19" s="109" t="s">
        <v>86</v>
      </c>
      <c r="E19" s="96" t="s">
        <v>127</v>
      </c>
      <c r="F19" s="114" t="s">
        <v>107</v>
      </c>
      <c r="G19" s="108">
        <v>151.02000000000001</v>
      </c>
      <c r="H19" s="115">
        <f t="shared" si="0"/>
        <v>7.2501200192030737</v>
      </c>
      <c r="I19" s="35" t="e">
        <f t="shared" si="5"/>
        <v>#DIV/0!</v>
      </c>
      <c r="J19" s="47" t="e">
        <f t="shared" si="1"/>
        <v>#DIV/0!</v>
      </c>
      <c r="K19" s="106">
        <v>0.23</v>
      </c>
      <c r="L19" s="221">
        <v>1</v>
      </c>
      <c r="M19" s="222">
        <v>11</v>
      </c>
      <c r="N19" s="35" t="e">
        <f t="shared" si="2"/>
        <v>#DIV/0!</v>
      </c>
      <c r="O19" s="48" t="e">
        <f t="shared" si="3"/>
        <v>#DIV/0!</v>
      </c>
      <c r="P19" s="227"/>
      <c r="Q19" s="35" t="e">
        <f t="shared" si="4"/>
        <v>#DIV/0!</v>
      </c>
      <c r="R19" s="377"/>
    </row>
    <row r="20" spans="1:18" ht="17.25" customHeight="1" x14ac:dyDescent="0.2">
      <c r="A20" s="6"/>
      <c r="B20" s="6"/>
      <c r="C20" s="6"/>
      <c r="D20" s="109" t="s">
        <v>150</v>
      </c>
      <c r="E20" s="96" t="s">
        <v>166</v>
      </c>
      <c r="F20" s="114" t="s">
        <v>107</v>
      </c>
      <c r="G20" s="108">
        <v>5.54</v>
      </c>
      <c r="H20" s="115">
        <f t="shared" si="0"/>
        <v>0.26596255400864138</v>
      </c>
      <c r="I20" s="35" t="e">
        <f>$R$10/P20</f>
        <v>#DIV/0!</v>
      </c>
      <c r="J20" s="47" t="e">
        <f t="shared" si="1"/>
        <v>#DIV/0!</v>
      </c>
      <c r="K20" s="106">
        <v>0.23</v>
      </c>
      <c r="L20" s="221">
        <v>1</v>
      </c>
      <c r="M20" s="222">
        <v>11</v>
      </c>
      <c r="N20" s="35" t="e">
        <f t="shared" si="2"/>
        <v>#DIV/0!</v>
      </c>
      <c r="O20" s="48" t="e">
        <f t="shared" si="3"/>
        <v>#DIV/0!</v>
      </c>
      <c r="P20" s="227"/>
      <c r="Q20" s="35" t="e">
        <f t="shared" si="4"/>
        <v>#DIV/0!</v>
      </c>
      <c r="R20" s="377"/>
    </row>
    <row r="21" spans="1:18" ht="17.25" customHeight="1" x14ac:dyDescent="0.2">
      <c r="A21" s="6"/>
      <c r="B21" s="6"/>
      <c r="C21" s="6"/>
      <c r="D21" s="109" t="s">
        <v>151</v>
      </c>
      <c r="E21" s="96" t="s">
        <v>167</v>
      </c>
      <c r="F21" s="114" t="s">
        <v>107</v>
      </c>
      <c r="G21" s="108">
        <v>34.99</v>
      </c>
      <c r="H21" s="115">
        <f t="shared" si="0"/>
        <v>1.6797887662025925</v>
      </c>
      <c r="I21" s="35" t="e">
        <f t="shared" si="5"/>
        <v>#DIV/0!</v>
      </c>
      <c r="J21" s="47" t="e">
        <f t="shared" si="1"/>
        <v>#DIV/0!</v>
      </c>
      <c r="K21" s="106">
        <v>0.23</v>
      </c>
      <c r="L21" s="221">
        <v>1</v>
      </c>
      <c r="M21" s="222">
        <v>11</v>
      </c>
      <c r="N21" s="35" t="e">
        <f t="shared" si="2"/>
        <v>#DIV/0!</v>
      </c>
      <c r="O21" s="48" t="e">
        <f t="shared" si="3"/>
        <v>#DIV/0!</v>
      </c>
      <c r="P21" s="227"/>
      <c r="Q21" s="35" t="e">
        <f t="shared" si="4"/>
        <v>#DIV/0!</v>
      </c>
      <c r="R21" s="377"/>
    </row>
    <row r="22" spans="1:18" ht="30.6" customHeight="1" x14ac:dyDescent="0.2">
      <c r="A22" s="6"/>
      <c r="B22" s="6"/>
      <c r="C22" s="6"/>
      <c r="D22" s="120" t="s">
        <v>183</v>
      </c>
      <c r="E22" s="117" t="s">
        <v>168</v>
      </c>
      <c r="F22" s="97" t="s">
        <v>99</v>
      </c>
      <c r="G22" s="98">
        <v>34.58</v>
      </c>
      <c r="H22" s="99">
        <f t="shared" si="0"/>
        <v>7.1937910065610486</v>
      </c>
      <c r="I22" s="100" t="e">
        <f t="shared" si="5"/>
        <v>#DIV/0!</v>
      </c>
      <c r="J22" s="101" t="e">
        <f>G22*I22</f>
        <v>#DIV/0!</v>
      </c>
      <c r="K22" s="102">
        <v>1</v>
      </c>
      <c r="L22" s="102">
        <v>4.333333333333333</v>
      </c>
      <c r="M22" s="188">
        <v>47.666666666666664</v>
      </c>
      <c r="N22" s="100" t="e">
        <f t="shared" si="2"/>
        <v>#DIV/0!</v>
      </c>
      <c r="O22" s="103" t="e">
        <f t="shared" si="3"/>
        <v>#DIV/0!</v>
      </c>
      <c r="P22" s="227"/>
      <c r="Q22" s="100" t="e">
        <f t="shared" si="4"/>
        <v>#DIV/0!</v>
      </c>
      <c r="R22" s="377"/>
    </row>
    <row r="23" spans="1:18" ht="30.6" customHeight="1" x14ac:dyDescent="0.2">
      <c r="A23" s="6"/>
      <c r="B23" s="6"/>
      <c r="C23" s="6"/>
      <c r="D23" s="120" t="s">
        <v>110</v>
      </c>
      <c r="E23" s="117" t="s">
        <v>120</v>
      </c>
      <c r="F23" s="97" t="s">
        <v>99</v>
      </c>
      <c r="G23" s="98">
        <v>28.03</v>
      </c>
      <c r="H23" s="99">
        <f t="shared" si="0"/>
        <v>5.8311729876780287</v>
      </c>
      <c r="I23" s="100" t="e">
        <f t="shared" si="5"/>
        <v>#DIV/0!</v>
      </c>
      <c r="J23" s="101" t="e">
        <f>G23*I23</f>
        <v>#DIV/0!</v>
      </c>
      <c r="K23" s="102">
        <v>1</v>
      </c>
      <c r="L23" s="102">
        <v>4.333333333333333</v>
      </c>
      <c r="M23" s="188">
        <v>47.666666666666664</v>
      </c>
      <c r="N23" s="100" t="e">
        <f t="shared" si="2"/>
        <v>#DIV/0!</v>
      </c>
      <c r="O23" s="103" t="e">
        <f t="shared" si="3"/>
        <v>#DIV/0!</v>
      </c>
      <c r="P23" s="227"/>
      <c r="Q23" s="100" t="e">
        <f t="shared" si="4"/>
        <v>#DIV/0!</v>
      </c>
      <c r="R23" s="377"/>
    </row>
    <row r="24" spans="1:18" ht="30.6" customHeight="1" x14ac:dyDescent="0.2">
      <c r="A24" s="6"/>
      <c r="B24" s="6"/>
      <c r="C24" s="6"/>
      <c r="D24" s="120" t="s">
        <v>169</v>
      </c>
      <c r="E24" s="117" t="s">
        <v>118</v>
      </c>
      <c r="F24" s="97" t="s">
        <v>99</v>
      </c>
      <c r="G24" s="98">
        <v>7.7</v>
      </c>
      <c r="H24" s="99">
        <f t="shared" si="0"/>
        <v>1.6018562970075214</v>
      </c>
      <c r="I24" s="100" t="e">
        <f t="shared" si="5"/>
        <v>#DIV/0!</v>
      </c>
      <c r="J24" s="101" t="e">
        <f>G24*I24</f>
        <v>#DIV/0!</v>
      </c>
      <c r="K24" s="102">
        <v>1</v>
      </c>
      <c r="L24" s="102">
        <v>4.333333333333333</v>
      </c>
      <c r="M24" s="188">
        <v>47.666666666666664</v>
      </c>
      <c r="N24" s="100" t="e">
        <f t="shared" si="2"/>
        <v>#DIV/0!</v>
      </c>
      <c r="O24" s="103" t="e">
        <f t="shared" si="3"/>
        <v>#DIV/0!</v>
      </c>
      <c r="P24" s="227"/>
      <c r="Q24" s="100" t="e">
        <f t="shared" si="4"/>
        <v>#DIV/0!</v>
      </c>
      <c r="R24" s="377"/>
    </row>
    <row r="25" spans="1:18" ht="30.6" customHeight="1" x14ac:dyDescent="0.2">
      <c r="A25" s="6"/>
      <c r="B25" s="6"/>
      <c r="C25" s="6"/>
      <c r="D25" s="120" t="s">
        <v>170</v>
      </c>
      <c r="E25" s="117" t="s">
        <v>128</v>
      </c>
      <c r="F25" s="97" t="s">
        <v>99</v>
      </c>
      <c r="G25" s="98">
        <v>12.19</v>
      </c>
      <c r="H25" s="99">
        <f t="shared" si="0"/>
        <v>2.5359257481196993</v>
      </c>
      <c r="I25" s="100" t="e">
        <f t="shared" si="5"/>
        <v>#DIV/0!</v>
      </c>
      <c r="J25" s="101" t="e">
        <f>G25*I25</f>
        <v>#DIV/0!</v>
      </c>
      <c r="K25" s="102">
        <v>1</v>
      </c>
      <c r="L25" s="102">
        <v>4.333333333333333</v>
      </c>
      <c r="M25" s="188">
        <v>47.666666666666664</v>
      </c>
      <c r="N25" s="100" t="e">
        <f t="shared" si="2"/>
        <v>#DIV/0!</v>
      </c>
      <c r="O25" s="103" t="e">
        <f t="shared" si="3"/>
        <v>#DIV/0!</v>
      </c>
      <c r="P25" s="227"/>
      <c r="Q25" s="100" t="e">
        <f t="shared" si="4"/>
        <v>#DIV/0!</v>
      </c>
      <c r="R25" s="378"/>
    </row>
    <row r="26" spans="1:18" ht="17.25" customHeight="1" thickBot="1" x14ac:dyDescent="0.25">
      <c r="D26" s="82"/>
      <c r="E26" s="70" t="s">
        <v>41</v>
      </c>
      <c r="F26" s="71"/>
      <c r="G26" s="72">
        <f>SUM(G10:G25)</f>
        <v>1692.5900000000001</v>
      </c>
      <c r="H26" s="73">
        <f>SUM(H10:H25)</f>
        <v>1342.6523243718996</v>
      </c>
      <c r="I26" s="71"/>
      <c r="J26" s="74"/>
      <c r="K26" s="379" t="s">
        <v>42</v>
      </c>
      <c r="L26" s="380"/>
      <c r="M26" s="381"/>
      <c r="N26" s="41" t="e">
        <f>SUM(N10:N25)</f>
        <v>#DIV/0!</v>
      </c>
      <c r="O26" s="78" t="e">
        <f>SUM(O10:O25)</f>
        <v>#DIV/0!</v>
      </c>
      <c r="P26" s="142"/>
      <c r="Q26" s="143" t="e">
        <f>SUM(Q10:Q25)</f>
        <v>#DIV/0!</v>
      </c>
      <c r="R26" s="49"/>
    </row>
    <row r="27" spans="1:18" ht="17.25" customHeight="1" x14ac:dyDescent="0.2">
      <c r="D27" s="12" t="s">
        <v>43</v>
      </c>
      <c r="E27" s="144"/>
      <c r="F27" s="144"/>
      <c r="G27" s="145"/>
      <c r="H27" s="142"/>
      <c r="I27" s="146"/>
      <c r="J27" s="76"/>
      <c r="K27" s="390" t="s">
        <v>93</v>
      </c>
      <c r="L27" s="391"/>
      <c r="M27" s="392"/>
      <c r="N27" s="41" t="e">
        <f>N26*19%</f>
        <v>#DIV/0!</v>
      </c>
      <c r="O27" s="78" t="e">
        <f>O26*19%</f>
        <v>#DIV/0!</v>
      </c>
      <c r="P27" s="147" t="s">
        <v>44</v>
      </c>
      <c r="Q27" s="148" t="e">
        <f>O26*P28</f>
        <v>#DIV/0!</v>
      </c>
      <c r="R27" s="149" t="s">
        <v>115</v>
      </c>
    </row>
    <row r="28" spans="1:18" ht="17.25" customHeight="1" thickBot="1" x14ac:dyDescent="0.25">
      <c r="D28" s="150" t="s">
        <v>45</v>
      </c>
      <c r="E28" s="151"/>
      <c r="F28" s="151"/>
      <c r="G28" s="51"/>
      <c r="H28" s="52"/>
      <c r="I28" s="13"/>
      <c r="J28" s="53"/>
      <c r="K28" s="387" t="s">
        <v>46</v>
      </c>
      <c r="L28" s="388"/>
      <c r="M28" s="389"/>
      <c r="N28" s="44" t="e">
        <f>N26+N27</f>
        <v>#DIV/0!</v>
      </c>
      <c r="O28" s="79" t="e">
        <f>O26+O27</f>
        <v>#DIV/0!</v>
      </c>
      <c r="P28" s="152">
        <v>11</v>
      </c>
      <c r="Q28" s="81" t="e">
        <f>O28*P28</f>
        <v>#DIV/0!</v>
      </c>
      <c r="R28" s="15" t="s">
        <v>94</v>
      </c>
    </row>
    <row r="29" spans="1:18" ht="17.25" customHeight="1" x14ac:dyDescent="0.2">
      <c r="D29" s="153"/>
      <c r="E29" s="144"/>
      <c r="F29" s="144"/>
      <c r="G29" s="145"/>
      <c r="H29" s="142"/>
      <c r="I29" s="146"/>
      <c r="J29" s="50"/>
      <c r="K29" s="94"/>
      <c r="L29" s="94"/>
      <c r="M29" s="94"/>
      <c r="N29" s="143"/>
      <c r="O29" s="154"/>
      <c r="P29" s="155"/>
      <c r="Q29" s="77"/>
      <c r="R29" s="147"/>
    </row>
    <row r="30" spans="1:18" ht="17.25" customHeight="1" thickBot="1" x14ac:dyDescent="0.25">
      <c r="D30" s="189" t="s">
        <v>47</v>
      </c>
      <c r="E30" s="151"/>
      <c r="F30" s="151"/>
      <c r="G30" s="51"/>
      <c r="H30" s="52"/>
      <c r="I30" s="13"/>
      <c r="J30" s="53"/>
      <c r="K30" s="163"/>
      <c r="L30" s="14"/>
      <c r="M30" s="163"/>
      <c r="N30" s="163"/>
      <c r="O30" s="190"/>
      <c r="P30" s="191"/>
      <c r="Q30" s="30"/>
      <c r="R30" s="31"/>
    </row>
    <row r="31" spans="1:18" ht="37.5" x14ac:dyDescent="0.2">
      <c r="D31" s="192" t="s">
        <v>13</v>
      </c>
      <c r="E31" s="193"/>
      <c r="F31" s="194"/>
      <c r="G31" s="54" t="s">
        <v>16</v>
      </c>
      <c r="H31" s="55"/>
      <c r="I31" s="56" t="s">
        <v>64</v>
      </c>
      <c r="J31" s="56" t="s">
        <v>71</v>
      </c>
      <c r="K31" s="57" t="s">
        <v>48</v>
      </c>
      <c r="L31" s="57"/>
      <c r="M31" s="57"/>
      <c r="N31" s="57"/>
      <c r="O31" s="56" t="s">
        <v>72</v>
      </c>
      <c r="P31" s="56" t="s">
        <v>68</v>
      </c>
      <c r="Q31" s="56" t="s">
        <v>73</v>
      </c>
      <c r="R31" s="58" t="s">
        <v>70</v>
      </c>
    </row>
    <row r="32" spans="1:18" ht="12.75" customHeight="1" x14ac:dyDescent="0.2">
      <c r="D32" s="59" t="s">
        <v>18</v>
      </c>
      <c r="E32" s="60"/>
      <c r="F32" s="61" t="s">
        <v>18</v>
      </c>
      <c r="G32" s="46" t="s">
        <v>18</v>
      </c>
      <c r="H32" s="8"/>
      <c r="I32" s="8" t="s">
        <v>19</v>
      </c>
      <c r="J32" s="8" t="s">
        <v>20</v>
      </c>
      <c r="K32" s="4"/>
      <c r="L32" s="4"/>
      <c r="M32" s="4"/>
      <c r="N32" s="8"/>
      <c r="O32" s="8" t="s">
        <v>32</v>
      </c>
      <c r="P32" s="8" t="s">
        <v>25</v>
      </c>
      <c r="Q32" s="8" t="s">
        <v>61</v>
      </c>
      <c r="R32" s="62" t="s">
        <v>25</v>
      </c>
    </row>
    <row r="33" spans="4:18" ht="17.25" customHeight="1" x14ac:dyDescent="0.2">
      <c r="D33" s="33" t="s">
        <v>26</v>
      </c>
      <c r="E33" s="10" t="s">
        <v>27</v>
      </c>
      <c r="F33" s="10" t="s">
        <v>28</v>
      </c>
      <c r="G33" s="10" t="s">
        <v>29</v>
      </c>
      <c r="H33" s="10" t="s">
        <v>30</v>
      </c>
      <c r="I33" s="10" t="s">
        <v>31</v>
      </c>
      <c r="J33" s="10" t="s">
        <v>32</v>
      </c>
      <c r="K33" s="10" t="s">
        <v>33</v>
      </c>
      <c r="L33" s="10" t="s">
        <v>34</v>
      </c>
      <c r="M33" s="10" t="s">
        <v>35</v>
      </c>
      <c r="N33" s="10" t="s">
        <v>36</v>
      </c>
      <c r="O33" s="10" t="s">
        <v>37</v>
      </c>
      <c r="P33" s="10" t="s">
        <v>38</v>
      </c>
      <c r="Q33" s="10" t="s">
        <v>39</v>
      </c>
      <c r="R33" s="195" t="s">
        <v>40</v>
      </c>
    </row>
    <row r="34" spans="4:18" ht="17.25" customHeight="1" x14ac:dyDescent="0.2">
      <c r="D34" s="196" t="s">
        <v>95</v>
      </c>
      <c r="E34" s="197" t="s">
        <v>49</v>
      </c>
      <c r="F34" s="198"/>
      <c r="G34" s="63">
        <f>SUM(G10:G17)</f>
        <v>1350.15</v>
      </c>
      <c r="H34" s="221"/>
      <c r="I34" s="35" t="e">
        <f>R34/P34</f>
        <v>#DIV/0!</v>
      </c>
      <c r="J34" s="199" t="e">
        <f>G34*I34</f>
        <v>#DIV/0!</v>
      </c>
      <c r="K34" s="382" t="s">
        <v>50</v>
      </c>
      <c r="L34" s="383"/>
      <c r="M34" s="383"/>
      <c r="N34" s="384"/>
      <c r="O34" s="48" t="e">
        <f>J34</f>
        <v>#DIV/0!</v>
      </c>
      <c r="P34" s="226"/>
      <c r="Q34" s="35" t="e">
        <f>G34/P34</f>
        <v>#DIV/0!</v>
      </c>
      <c r="R34" s="228"/>
    </row>
    <row r="35" spans="4:18" ht="17.25" customHeight="1" x14ac:dyDescent="0.2">
      <c r="D35" s="37"/>
      <c r="K35" s="395" t="s">
        <v>47</v>
      </c>
      <c r="L35" s="396"/>
      <c r="M35" s="396"/>
      <c r="N35" s="397"/>
      <c r="O35" s="78" t="e">
        <f>O34</f>
        <v>#DIV/0!</v>
      </c>
      <c r="P35" s="16"/>
      <c r="Q35" s="17"/>
      <c r="R35" s="64"/>
    </row>
    <row r="36" spans="4:18" ht="17.25" customHeight="1" x14ac:dyDescent="0.2">
      <c r="D36" s="39"/>
      <c r="K36" s="395" t="s">
        <v>60</v>
      </c>
      <c r="L36" s="396"/>
      <c r="M36" s="396"/>
      <c r="N36" s="397"/>
      <c r="O36" s="78" t="e">
        <f>O35*19%</f>
        <v>#DIV/0!</v>
      </c>
      <c r="P36" s="174"/>
      <c r="Q36" s="200" t="e">
        <f>O35</f>
        <v>#DIV/0!</v>
      </c>
      <c r="R36" s="201" t="s">
        <v>115</v>
      </c>
    </row>
    <row r="37" spans="4:18" ht="17.25" customHeight="1" thickBot="1" x14ac:dyDescent="0.25">
      <c r="D37" s="202"/>
      <c r="E37" s="151"/>
      <c r="F37" s="151"/>
      <c r="G37" s="51"/>
      <c r="H37" s="52"/>
      <c r="I37" s="13"/>
      <c r="J37" s="65"/>
      <c r="K37" s="398" t="s">
        <v>46</v>
      </c>
      <c r="L37" s="399"/>
      <c r="M37" s="399"/>
      <c r="N37" s="400"/>
      <c r="O37" s="79" t="e">
        <f>O35+O36</f>
        <v>#DIV/0!</v>
      </c>
      <c r="P37" s="203" t="s">
        <v>18</v>
      </c>
      <c r="Q37" s="81" t="e">
        <f>O37</f>
        <v>#DIV/0!</v>
      </c>
      <c r="R37" s="66" t="s">
        <v>74</v>
      </c>
    </row>
    <row r="38" spans="4:18" ht="17.25" customHeight="1" thickBot="1" x14ac:dyDescent="0.25">
      <c r="D38" s="153"/>
      <c r="E38" s="144"/>
      <c r="F38" s="144"/>
      <c r="G38" s="145"/>
      <c r="H38" s="142"/>
      <c r="I38" s="146"/>
      <c r="J38" s="50"/>
      <c r="K38" s="94"/>
      <c r="L38" s="94"/>
      <c r="M38" s="94"/>
      <c r="N38" s="143"/>
      <c r="O38" s="154"/>
      <c r="P38" s="155"/>
      <c r="Q38" s="77"/>
      <c r="R38" s="147"/>
    </row>
    <row r="39" spans="4:18" ht="30" customHeight="1" x14ac:dyDescent="0.2">
      <c r="D39" s="32" t="s">
        <v>13</v>
      </c>
      <c r="E39" s="68" t="s">
        <v>14</v>
      </c>
      <c r="F39" s="68" t="s">
        <v>15</v>
      </c>
      <c r="G39" s="68" t="s">
        <v>16</v>
      </c>
      <c r="H39" s="68"/>
      <c r="I39" s="56"/>
      <c r="J39" s="56"/>
      <c r="K39" s="68" t="s">
        <v>17</v>
      </c>
      <c r="L39" s="68"/>
      <c r="M39" s="68"/>
      <c r="N39" s="56" t="s">
        <v>88</v>
      </c>
      <c r="O39" s="56" t="s">
        <v>89</v>
      </c>
      <c r="P39" s="56"/>
      <c r="Q39" s="56" t="s">
        <v>90</v>
      </c>
      <c r="R39" s="58" t="s">
        <v>91</v>
      </c>
    </row>
    <row r="40" spans="4:18" ht="12.75" customHeight="1" x14ac:dyDescent="0.2">
      <c r="D40" s="33" t="s">
        <v>26</v>
      </c>
      <c r="E40" s="10" t="s">
        <v>27</v>
      </c>
      <c r="F40" s="10" t="s">
        <v>28</v>
      </c>
      <c r="G40" s="10" t="s">
        <v>29</v>
      </c>
      <c r="H40" s="10" t="s">
        <v>30</v>
      </c>
      <c r="I40" s="10" t="s">
        <v>31</v>
      </c>
      <c r="J40" s="10" t="s">
        <v>32</v>
      </c>
      <c r="K40" s="10" t="s">
        <v>33</v>
      </c>
      <c r="L40" s="10" t="s">
        <v>34</v>
      </c>
      <c r="M40" s="10" t="s">
        <v>35</v>
      </c>
      <c r="N40" s="10" t="s">
        <v>36</v>
      </c>
      <c r="O40" s="10" t="s">
        <v>37</v>
      </c>
      <c r="P40" s="10"/>
      <c r="Q40" s="10" t="s">
        <v>39</v>
      </c>
      <c r="R40" s="62" t="s">
        <v>25</v>
      </c>
    </row>
    <row r="41" spans="4:18" ht="17.25" customHeight="1" x14ac:dyDescent="0.2">
      <c r="D41" s="110" t="s">
        <v>96</v>
      </c>
      <c r="E41" s="401" t="s">
        <v>92</v>
      </c>
      <c r="F41" s="402"/>
      <c r="G41" s="403"/>
      <c r="H41" s="221"/>
      <c r="I41" s="111"/>
      <c r="J41" s="34"/>
      <c r="K41" s="106">
        <v>5</v>
      </c>
      <c r="L41" s="221">
        <v>20.833333333333332</v>
      </c>
      <c r="M41" s="222">
        <v>229.16666666666666</v>
      </c>
      <c r="N41" s="35">
        <f>Q41*R41</f>
        <v>0</v>
      </c>
      <c r="O41" s="35">
        <f>N41*L41</f>
        <v>0</v>
      </c>
      <c r="P41" s="112"/>
      <c r="Q41" s="104">
        <v>0.34</v>
      </c>
      <c r="R41" s="36"/>
    </row>
    <row r="42" spans="4:18" ht="17.25" customHeight="1" thickBot="1" x14ac:dyDescent="0.25">
      <c r="D42" s="37"/>
      <c r="K42" s="157" t="s">
        <v>42</v>
      </c>
      <c r="L42" s="158"/>
      <c r="M42" s="158"/>
      <c r="N42" s="38">
        <f>SUM(N41)</f>
        <v>0</v>
      </c>
      <c r="O42" s="38">
        <f>SUM(O41)</f>
        <v>0</v>
      </c>
      <c r="P42" s="159"/>
      <c r="Q42" s="143">
        <f>SUM(Q41)</f>
        <v>0.34</v>
      </c>
      <c r="R42" s="75"/>
    </row>
    <row r="43" spans="4:18" ht="17.25" customHeight="1" x14ac:dyDescent="0.2">
      <c r="D43" s="39"/>
      <c r="I43" s="146"/>
      <c r="J43" s="40"/>
      <c r="K43" s="160"/>
      <c r="L43" s="94" t="s">
        <v>93</v>
      </c>
      <c r="M43" s="158"/>
      <c r="N43" s="41">
        <f>N42*19%</f>
        <v>0</v>
      </c>
      <c r="O43" s="41">
        <f>O42*19%</f>
        <v>0</v>
      </c>
      <c r="P43" s="147" t="s">
        <v>44</v>
      </c>
      <c r="Q43" s="119">
        <f>O42*P44</f>
        <v>0</v>
      </c>
      <c r="R43" s="161" t="s">
        <v>115</v>
      </c>
    </row>
    <row r="44" spans="4:18" ht="17.25" customHeight="1" thickBot="1" x14ac:dyDescent="0.25">
      <c r="D44" s="42"/>
      <c r="E44" s="21"/>
      <c r="F44" s="21"/>
      <c r="G44" s="21"/>
      <c r="H44" s="21"/>
      <c r="I44" s="13"/>
      <c r="J44" s="43"/>
      <c r="K44" s="162"/>
      <c r="L44" s="14" t="s">
        <v>46</v>
      </c>
      <c r="M44" s="163"/>
      <c r="N44" s="44">
        <f>N42+N43</f>
        <v>0</v>
      </c>
      <c r="O44" s="44">
        <f>O42+O43</f>
        <v>0</v>
      </c>
      <c r="P44" s="152">
        <f>P28</f>
        <v>11</v>
      </c>
      <c r="Q44" s="81">
        <f>O44*P44</f>
        <v>0</v>
      </c>
      <c r="R44" s="66" t="s">
        <v>94</v>
      </c>
    </row>
    <row r="45" spans="4:18" ht="17.25" customHeight="1" x14ac:dyDescent="0.25">
      <c r="D45" s="164"/>
      <c r="F45" s="11"/>
      <c r="G45" s="18"/>
      <c r="H45" s="165"/>
      <c r="I45" s="166"/>
      <c r="J45" s="19"/>
      <c r="K45" s="80"/>
      <c r="M45" s="204"/>
      <c r="N45" s="204"/>
      <c r="O45" s="168"/>
      <c r="P45" s="147"/>
      <c r="Q45" s="154"/>
      <c r="R45" s="147"/>
    </row>
    <row r="46" spans="4:18" ht="21" customHeight="1" x14ac:dyDescent="0.25">
      <c r="D46" s="164" t="s">
        <v>51</v>
      </c>
      <c r="F46" s="11"/>
      <c r="G46" s="18"/>
      <c r="H46" s="165"/>
      <c r="I46" s="166"/>
      <c r="J46" s="19"/>
      <c r="K46" s="80"/>
      <c r="M46" s="167"/>
      <c r="N46" s="167"/>
      <c r="O46" s="168"/>
      <c r="P46" s="147" t="s">
        <v>52</v>
      </c>
      <c r="Q46" s="169" t="e">
        <f>Q28+Q37+Q44</f>
        <v>#DIV/0!</v>
      </c>
      <c r="R46" s="147" t="s">
        <v>94</v>
      </c>
    </row>
    <row r="47" spans="4:18" ht="21" customHeight="1" x14ac:dyDescent="0.25">
      <c r="D47" s="29" t="s">
        <v>57</v>
      </c>
      <c r="F47" s="11"/>
      <c r="G47" s="18"/>
      <c r="H47" s="165"/>
      <c r="I47" s="166"/>
      <c r="J47" s="19"/>
      <c r="K47" s="80"/>
      <c r="M47" s="167"/>
      <c r="N47" s="167"/>
      <c r="O47" s="168"/>
      <c r="P47" s="170" t="s">
        <v>129</v>
      </c>
      <c r="Q47" s="169" t="e">
        <f>Q46*4</f>
        <v>#DIV/0!</v>
      </c>
      <c r="R47" s="171" t="s">
        <v>53</v>
      </c>
    </row>
    <row r="48" spans="4:18" ht="17.25" customHeight="1" x14ac:dyDescent="0.25">
      <c r="D48" s="135"/>
      <c r="E48" s="172"/>
      <c r="F48" s="172"/>
      <c r="G48" s="173"/>
      <c r="H48" s="174"/>
      <c r="I48" s="174"/>
      <c r="J48" s="20"/>
      <c r="K48" s="80"/>
      <c r="M48" s="167"/>
      <c r="N48" s="167"/>
      <c r="O48" s="168"/>
      <c r="P48" s="93"/>
      <c r="Q48" s="175" t="e">
        <f>Q46/119*100</f>
        <v>#DIV/0!</v>
      </c>
      <c r="R48" s="159" t="s">
        <v>115</v>
      </c>
    </row>
    <row r="49" spans="4:18" ht="17.25" customHeight="1" x14ac:dyDescent="0.25">
      <c r="D49" s="176"/>
      <c r="E49" s="172"/>
      <c r="F49" s="172"/>
      <c r="G49" s="173"/>
      <c r="H49" s="174"/>
      <c r="I49" s="174"/>
      <c r="J49" s="20"/>
      <c r="K49" s="80"/>
      <c r="M49" s="167"/>
      <c r="N49" s="167"/>
      <c r="O49" s="168"/>
      <c r="P49" s="93"/>
      <c r="Q49" s="175" t="e">
        <f>Q47/119*100</f>
        <v>#DIV/0!</v>
      </c>
      <c r="R49" s="159" t="s">
        <v>115</v>
      </c>
    </row>
    <row r="50" spans="4:18" ht="63.75" customHeight="1" x14ac:dyDescent="0.2">
      <c r="D50" s="393" t="s">
        <v>182</v>
      </c>
      <c r="E50" s="393"/>
      <c r="F50" s="393"/>
      <c r="G50" s="393"/>
      <c r="H50" s="393"/>
      <c r="I50" s="393"/>
      <c r="J50" s="393"/>
      <c r="K50" s="393"/>
      <c r="L50" s="393"/>
      <c r="M50" s="393"/>
      <c r="N50" s="393"/>
      <c r="O50" s="393"/>
      <c r="P50" s="393"/>
      <c r="Q50" s="393"/>
      <c r="R50" s="393"/>
    </row>
    <row r="51" spans="4:18" ht="17.25" customHeight="1" x14ac:dyDescent="0.2">
      <c r="D51" s="394" t="s">
        <v>116</v>
      </c>
      <c r="E51" s="394"/>
      <c r="F51" s="394"/>
      <c r="G51" s="394"/>
      <c r="H51" s="394"/>
      <c r="I51" s="394"/>
      <c r="J51" s="394"/>
      <c r="K51" s="394"/>
      <c r="L51" s="394"/>
      <c r="M51" s="394"/>
      <c r="N51" s="394"/>
      <c r="O51" s="394"/>
      <c r="P51" s="394"/>
      <c r="Q51" s="394"/>
      <c r="R51" s="394"/>
    </row>
    <row r="52" spans="4:18" ht="10.5" customHeight="1" x14ac:dyDescent="0.25">
      <c r="D52" s="177"/>
      <c r="E52" s="172"/>
      <c r="F52" s="172"/>
      <c r="G52" s="173"/>
      <c r="H52" s="174"/>
      <c r="I52" s="174"/>
      <c r="J52" s="20"/>
      <c r="K52" s="80"/>
      <c r="M52" s="167"/>
      <c r="N52" s="167"/>
      <c r="O52" s="168"/>
      <c r="P52" s="93"/>
      <c r="Q52" s="92"/>
      <c r="R52" s="147"/>
    </row>
    <row r="53" spans="4:18" ht="10.5" customHeight="1" x14ac:dyDescent="0.25">
      <c r="D53" s="177"/>
      <c r="E53" s="172"/>
      <c r="F53" s="172"/>
      <c r="G53" s="173"/>
      <c r="H53" s="174"/>
      <c r="I53" s="174"/>
      <c r="J53" s="20"/>
      <c r="K53" s="80"/>
      <c r="M53" s="167"/>
      <c r="N53" s="167"/>
      <c r="O53" s="168"/>
      <c r="P53" s="93"/>
      <c r="Q53" s="92"/>
      <c r="R53" s="147"/>
    </row>
    <row r="54" spans="4:18" ht="10.5" customHeight="1" x14ac:dyDescent="0.25">
      <c r="D54" s="177"/>
      <c r="E54" s="172"/>
      <c r="F54" s="172"/>
      <c r="G54" s="173"/>
      <c r="H54" s="174"/>
      <c r="I54" s="174"/>
      <c r="J54" s="20"/>
      <c r="K54" s="80"/>
      <c r="M54" s="167"/>
      <c r="N54" s="167"/>
      <c r="O54" s="168"/>
      <c r="P54" s="93"/>
      <c r="Q54" s="92"/>
      <c r="R54" s="147"/>
    </row>
    <row r="55" spans="4:18" ht="10.5" hidden="1" customHeight="1" x14ac:dyDescent="0.25">
      <c r="D55" s="177"/>
      <c r="E55" s="172"/>
      <c r="F55" s="172"/>
      <c r="G55" s="173"/>
      <c r="H55" s="174"/>
      <c r="I55" s="174"/>
      <c r="J55" s="20"/>
      <c r="K55" s="80"/>
      <c r="M55" s="167"/>
      <c r="N55" s="167"/>
      <c r="O55" s="168"/>
      <c r="P55" s="93"/>
      <c r="Q55" s="92"/>
      <c r="R55" s="147"/>
    </row>
    <row r="56" spans="4:18" ht="10.5" hidden="1" customHeight="1" x14ac:dyDescent="0.25">
      <c r="D56" s="177"/>
      <c r="E56" s="172"/>
      <c r="F56" s="172"/>
      <c r="G56" s="173"/>
      <c r="H56" s="174"/>
      <c r="I56" s="174"/>
      <c r="J56" s="20"/>
      <c r="K56" s="80"/>
      <c r="M56" s="167"/>
      <c r="N56" s="167"/>
      <c r="O56" s="168"/>
      <c r="P56" s="93"/>
      <c r="Q56" s="92"/>
      <c r="R56" s="147"/>
    </row>
    <row r="57" spans="4:18" ht="20.25" hidden="1" customHeight="1" x14ac:dyDescent="0.25">
      <c r="D57" s="178" t="s">
        <v>54</v>
      </c>
      <c r="E57" s="21"/>
      <c r="F57" s="21"/>
      <c r="G57" s="22"/>
      <c r="H57" s="67"/>
      <c r="I57" s="179" t="s">
        <v>55</v>
      </c>
      <c r="J57" s="23"/>
      <c r="K57" s="21"/>
      <c r="L57" s="180" t="s">
        <v>56</v>
      </c>
      <c r="M57" s="181"/>
      <c r="N57" s="181"/>
      <c r="O57" s="24"/>
      <c r="P57" s="22"/>
      <c r="Q57" s="22"/>
      <c r="R57" s="22"/>
    </row>
    <row r="58" spans="4:18" hidden="1" x14ac:dyDescent="0.2">
      <c r="D58" s="182"/>
      <c r="G58" s="183"/>
      <c r="H58" s="183"/>
      <c r="I58" s="184"/>
      <c r="J58" s="25"/>
      <c r="K58" s="185"/>
      <c r="L58" s="185"/>
      <c r="M58" s="185"/>
      <c r="N58" s="185"/>
      <c r="O58" s="186"/>
      <c r="P58" s="183"/>
      <c r="Q58" s="183"/>
      <c r="R58" s="183"/>
    </row>
  </sheetData>
  <sheetProtection algorithmName="SHA-512" hashValue="kwG3EJGrmPg6i2T64Xf3CJ/HbMg5s1X6xygy1Zx2XQtbWdL6xQeQW8Q6DTmDaYYTcNWzpUD1NpML8N7SI/HukQ==" saltValue="lnbLD6UintpIX38+r0uq5g==" spinCount="100000" sheet="1" selectLockedCells="1"/>
  <mergeCells count="16">
    <mergeCell ref="R10:R25"/>
    <mergeCell ref="D51:R51"/>
    <mergeCell ref="K34:N34"/>
    <mergeCell ref="K35:N35"/>
    <mergeCell ref="K36:N36"/>
    <mergeCell ref="K37:N37"/>
    <mergeCell ref="E41:G41"/>
    <mergeCell ref="D50:R50"/>
    <mergeCell ref="K28:M28"/>
    <mergeCell ref="E4:H4"/>
    <mergeCell ref="K4:P4"/>
    <mergeCell ref="E6:H6"/>
    <mergeCell ref="K26:M26"/>
    <mergeCell ref="K27:M27"/>
    <mergeCell ref="E5:H5"/>
    <mergeCell ref="K5:P5"/>
  </mergeCells>
  <printOptions horizontalCentered="1" gridLinesSet="0"/>
  <pageMargins left="0" right="0" top="0.78740157480314965" bottom="0.43307086614173229" header="0.51181102362204722" footer="0.19685039370078741"/>
  <pageSetup paperSize="9" scale="91" orientation="landscape" horizontalDpi="300" verticalDpi="300" r:id="rId1"/>
  <headerFooter alignWithMargins="0">
    <oddFooter>&amp;CSeite &amp;P von &amp;N</oddFooter>
  </headerFooter>
  <rowBreaks count="1" manualBreakCount="1">
    <brk id="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6"/>
  <sheetViews>
    <sheetView showGridLines="0" topLeftCell="D17" zoomScaleNormal="100" zoomScaleSheetLayoutView="100" workbookViewId="0">
      <selection activeCell="P32" sqref="P32"/>
    </sheetView>
  </sheetViews>
  <sheetFormatPr baseColWidth="10" defaultRowHeight="12.75" x14ac:dyDescent="0.2"/>
  <cols>
    <col min="1" max="3" width="11.42578125" hidden="1" customWidth="1"/>
    <col min="4" max="4" width="7.28515625" customWidth="1"/>
    <col min="5" max="5" width="23.42578125" customWidth="1"/>
    <col min="6" max="6" width="4.140625" customWidth="1"/>
    <col min="7" max="7" width="8.28515625" customWidth="1"/>
    <col min="8" max="8" width="9.85546875" customWidth="1"/>
    <col min="9" max="10" width="10.5703125" customWidth="1"/>
    <col min="11" max="13" width="7.28515625" customWidth="1"/>
    <col min="14" max="16" width="10.5703125" customWidth="1"/>
    <col min="17" max="18" width="12.7109375" customWidth="1"/>
  </cols>
  <sheetData>
    <row r="1" spans="1:18" ht="25.5" customHeight="1" x14ac:dyDescent="0.2">
      <c r="D1" s="121" t="s">
        <v>0</v>
      </c>
      <c r="E1" s="122"/>
      <c r="F1" s="11"/>
      <c r="I1" s="123"/>
      <c r="J1" s="90" t="s">
        <v>121</v>
      </c>
      <c r="K1" s="124"/>
      <c r="L1" s="124"/>
      <c r="M1" s="124"/>
      <c r="N1" s="124"/>
      <c r="O1" s="125"/>
      <c r="Q1" s="126" t="s">
        <v>1</v>
      </c>
      <c r="R1" s="206">
        <v>46327</v>
      </c>
    </row>
    <row r="2" spans="1:18" s="1" customFormat="1" ht="21" customHeight="1" x14ac:dyDescent="0.2">
      <c r="D2" s="128" t="s">
        <v>62</v>
      </c>
      <c r="E2" s="89"/>
      <c r="F2" s="3"/>
      <c r="H2" s="129"/>
      <c r="I2" s="130"/>
      <c r="J2" s="131" t="s">
        <v>111</v>
      </c>
      <c r="K2" s="132"/>
      <c r="L2" s="132"/>
      <c r="M2" s="132"/>
      <c r="N2" s="132"/>
      <c r="O2" s="133"/>
      <c r="Q2" s="126" t="s">
        <v>2</v>
      </c>
      <c r="R2" s="206">
        <v>46327</v>
      </c>
    </row>
    <row r="3" spans="1:18" s="1" customFormat="1" ht="21" customHeight="1" x14ac:dyDescent="0.2">
      <c r="D3" s="128"/>
      <c r="E3" s="224"/>
      <c r="F3" s="3"/>
      <c r="H3" s="129"/>
      <c r="I3" s="137" t="s">
        <v>189</v>
      </c>
      <c r="J3" s="131"/>
      <c r="K3" s="224" t="s">
        <v>188</v>
      </c>
      <c r="L3" s="132"/>
      <c r="M3" s="132"/>
      <c r="N3" s="132"/>
      <c r="O3" s="133"/>
      <c r="Q3" s="126"/>
      <c r="R3" s="206"/>
    </row>
    <row r="4" spans="1:18" s="1" customFormat="1" ht="17.25" customHeight="1" x14ac:dyDescent="0.2">
      <c r="D4" s="135" t="s">
        <v>3</v>
      </c>
      <c r="E4" s="375" t="s">
        <v>171</v>
      </c>
      <c r="F4" s="375"/>
      <c r="G4" s="375"/>
      <c r="H4" s="375"/>
      <c r="I4" s="137" t="s">
        <v>4</v>
      </c>
      <c r="J4"/>
      <c r="K4" s="375" t="s">
        <v>162</v>
      </c>
      <c r="L4" s="375"/>
      <c r="M4" s="375"/>
      <c r="N4" s="375"/>
      <c r="O4" s="375"/>
      <c r="P4" s="375"/>
      <c r="Q4" s="126" t="s">
        <v>5</v>
      </c>
      <c r="R4" s="207">
        <v>1290</v>
      </c>
    </row>
    <row r="5" spans="1:18" s="1" customFormat="1" ht="17.25" customHeight="1" x14ac:dyDescent="0.2">
      <c r="D5" s="135" t="s">
        <v>6</v>
      </c>
      <c r="E5" s="385"/>
      <c r="F5" s="385"/>
      <c r="G5" s="385"/>
      <c r="H5" s="385"/>
      <c r="I5" s="89" t="s">
        <v>7</v>
      </c>
      <c r="J5"/>
      <c r="K5" s="386"/>
      <c r="L5" s="386"/>
      <c r="M5" s="386"/>
      <c r="N5" s="386"/>
      <c r="O5" s="386"/>
      <c r="P5" s="386"/>
      <c r="Q5" s="126" t="s">
        <v>8</v>
      </c>
      <c r="R5" s="225"/>
    </row>
    <row r="6" spans="1:18" s="2" customFormat="1" ht="17.25" customHeight="1" x14ac:dyDescent="0.25">
      <c r="D6" s="89" t="s">
        <v>87</v>
      </c>
      <c r="E6" s="424" t="s">
        <v>104</v>
      </c>
      <c r="F6" s="424"/>
      <c r="G6" s="424"/>
      <c r="H6" s="424"/>
      <c r="I6" s="139" t="s">
        <v>9</v>
      </c>
      <c r="J6"/>
      <c r="K6" s="89" t="s">
        <v>105</v>
      </c>
      <c r="L6"/>
      <c r="M6" s="91"/>
      <c r="N6" s="91"/>
      <c r="O6" s="92"/>
      <c r="P6" s="93"/>
      <c r="Q6" s="126" t="s">
        <v>8</v>
      </c>
      <c r="R6" s="94" t="s">
        <v>106</v>
      </c>
    </row>
    <row r="7" spans="1:18" s="45" customFormat="1" ht="37.5" x14ac:dyDescent="0.2">
      <c r="A7" s="4" t="s">
        <v>10</v>
      </c>
      <c r="B7" s="4" t="s">
        <v>11</v>
      </c>
      <c r="C7" s="4" t="s">
        <v>12</v>
      </c>
      <c r="D7" s="4" t="s">
        <v>13</v>
      </c>
      <c r="E7" s="4" t="s">
        <v>14</v>
      </c>
      <c r="F7" s="4" t="s">
        <v>15</v>
      </c>
      <c r="G7" s="4" t="s">
        <v>16</v>
      </c>
      <c r="H7" s="4" t="s">
        <v>63</v>
      </c>
      <c r="I7" s="26" t="s">
        <v>64</v>
      </c>
      <c r="J7" s="26" t="s">
        <v>65</v>
      </c>
      <c r="K7" s="5" t="s">
        <v>17</v>
      </c>
      <c r="L7" s="5"/>
      <c r="M7" s="5"/>
      <c r="N7" s="27" t="s">
        <v>66</v>
      </c>
      <c r="O7" s="26" t="s">
        <v>67</v>
      </c>
      <c r="P7" s="26" t="s">
        <v>68</v>
      </c>
      <c r="Q7" s="26" t="s">
        <v>69</v>
      </c>
      <c r="R7" s="28" t="s">
        <v>70</v>
      </c>
    </row>
    <row r="8" spans="1:18" x14ac:dyDescent="0.2">
      <c r="A8" s="6"/>
      <c r="B8" s="6"/>
      <c r="C8" s="6"/>
      <c r="D8" s="7" t="s">
        <v>18</v>
      </c>
      <c r="E8" s="46"/>
      <c r="F8" s="46" t="s">
        <v>18</v>
      </c>
      <c r="G8" s="46" t="s">
        <v>18</v>
      </c>
      <c r="H8" s="141" t="str">
        <f>"4 x 10 / "&amp;ROUND($L$10,2)</f>
        <v>4 x 10 / 20,83</v>
      </c>
      <c r="I8" s="8" t="s">
        <v>19</v>
      </c>
      <c r="J8" s="8" t="s">
        <v>20</v>
      </c>
      <c r="K8" s="4" t="s">
        <v>21</v>
      </c>
      <c r="L8" s="4" t="s">
        <v>22</v>
      </c>
      <c r="M8" s="4" t="s">
        <v>23</v>
      </c>
      <c r="N8" s="141" t="str">
        <f>"8 x 10 / "&amp;ROUND($L$10,2)</f>
        <v>8 x 10 / 20,83</v>
      </c>
      <c r="O8" s="8" t="s">
        <v>24</v>
      </c>
      <c r="P8" s="8" t="s">
        <v>25</v>
      </c>
      <c r="Q8" s="141" t="str">
        <f>"(4/14) x (10/"&amp;ROUND($L$10,2)&amp;")"</f>
        <v>(4/14) x (10/20,83)</v>
      </c>
      <c r="R8" s="8" t="s">
        <v>25</v>
      </c>
    </row>
    <row r="9" spans="1:18" s="11" customFormat="1" ht="12.75" customHeight="1" x14ac:dyDescent="0.2">
      <c r="A9" s="9"/>
      <c r="B9" s="9"/>
      <c r="C9" s="9"/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7.25" customHeight="1" x14ac:dyDescent="0.2">
      <c r="A10" s="6"/>
      <c r="B10" s="6"/>
      <c r="C10" s="6"/>
      <c r="D10" s="113" t="s">
        <v>26</v>
      </c>
      <c r="E10" s="96" t="s">
        <v>172</v>
      </c>
      <c r="F10" s="114" t="s">
        <v>107</v>
      </c>
      <c r="G10" s="107">
        <v>45.64</v>
      </c>
      <c r="H10" s="115">
        <f>G10*L10/20.83</f>
        <v>45.647303568570969</v>
      </c>
      <c r="I10" s="35" t="e">
        <f>$R$10/P10</f>
        <v>#DIV/0!</v>
      </c>
      <c r="J10" s="47" t="e">
        <f>G10*I10</f>
        <v>#DIV/0!</v>
      </c>
      <c r="K10" s="105">
        <v>5</v>
      </c>
      <c r="L10" s="221">
        <v>20.833333333333332</v>
      </c>
      <c r="M10" s="222">
        <v>229.16666666666666</v>
      </c>
      <c r="N10" s="35" t="e">
        <f>J10*L10/20.83</f>
        <v>#DIV/0!</v>
      </c>
      <c r="O10" s="48" t="e">
        <f>J10*L10</f>
        <v>#DIV/0!</v>
      </c>
      <c r="P10" s="226"/>
      <c r="Q10" s="35" t="e">
        <f>G10/P10*L10/20.83</f>
        <v>#DIV/0!</v>
      </c>
      <c r="R10" s="376"/>
    </row>
    <row r="11" spans="1:18" ht="17.25" customHeight="1" x14ac:dyDescent="0.2">
      <c r="A11" s="6"/>
      <c r="B11" s="6"/>
      <c r="C11" s="6"/>
      <c r="D11" s="109" t="s">
        <v>78</v>
      </c>
      <c r="E11" s="95" t="s">
        <v>97</v>
      </c>
      <c r="F11" s="114" t="s">
        <v>107</v>
      </c>
      <c r="G11" s="108">
        <v>16.77</v>
      </c>
      <c r="H11" s="115">
        <f t="shared" ref="H11:H23" si="0">G11*L11/20.83</f>
        <v>16.772683629380701</v>
      </c>
      <c r="I11" s="35" t="e">
        <f>$R$10/P11</f>
        <v>#DIV/0!</v>
      </c>
      <c r="J11" s="47" t="e">
        <f t="shared" ref="J11:J23" si="1">G11*I11</f>
        <v>#DIV/0!</v>
      </c>
      <c r="K11" s="105">
        <v>5</v>
      </c>
      <c r="L11" s="221">
        <v>20.833333333333332</v>
      </c>
      <c r="M11" s="222">
        <v>229.16666666666666</v>
      </c>
      <c r="N11" s="35" t="e">
        <f t="shared" ref="N11:N23" si="2">J11*L11/20.83</f>
        <v>#DIV/0!</v>
      </c>
      <c r="O11" s="48" t="e">
        <f t="shared" ref="O11:O23" si="3">J11*L11</f>
        <v>#DIV/0!</v>
      </c>
      <c r="P11" s="227"/>
      <c r="Q11" s="35" t="e">
        <f t="shared" ref="Q11:Q23" si="4">G11/P11*L11/20.83</f>
        <v>#DIV/0!</v>
      </c>
      <c r="R11" s="377"/>
    </row>
    <row r="12" spans="1:18" ht="17.25" customHeight="1" x14ac:dyDescent="0.2">
      <c r="A12" s="6"/>
      <c r="B12" s="6"/>
      <c r="C12" s="6"/>
      <c r="D12" s="109" t="s">
        <v>79</v>
      </c>
      <c r="E12" s="96" t="s">
        <v>98</v>
      </c>
      <c r="F12" s="114" t="s">
        <v>107</v>
      </c>
      <c r="G12" s="108">
        <v>476.01</v>
      </c>
      <c r="H12" s="115">
        <f t="shared" si="0"/>
        <v>476.0861737878061</v>
      </c>
      <c r="I12" s="35" t="e">
        <f>$R$10/P12</f>
        <v>#DIV/0!</v>
      </c>
      <c r="J12" s="47" t="e">
        <f t="shared" si="1"/>
        <v>#DIV/0!</v>
      </c>
      <c r="K12" s="105">
        <v>5</v>
      </c>
      <c r="L12" s="221">
        <v>20.833333333333332</v>
      </c>
      <c r="M12" s="222">
        <v>229.16666666666666</v>
      </c>
      <c r="N12" s="35" t="e">
        <f t="shared" si="2"/>
        <v>#DIV/0!</v>
      </c>
      <c r="O12" s="48" t="e">
        <f t="shared" si="3"/>
        <v>#DIV/0!</v>
      </c>
      <c r="P12" s="227"/>
      <c r="Q12" s="35" t="e">
        <f t="shared" si="4"/>
        <v>#DIV/0!</v>
      </c>
      <c r="R12" s="377"/>
    </row>
    <row r="13" spans="1:18" ht="17.25" customHeight="1" x14ac:dyDescent="0.2">
      <c r="A13" s="6"/>
      <c r="B13" s="6"/>
      <c r="C13" s="6"/>
      <c r="D13" s="109" t="s">
        <v>80</v>
      </c>
      <c r="E13" s="96" t="s">
        <v>112</v>
      </c>
      <c r="F13" s="114" t="s">
        <v>58</v>
      </c>
      <c r="G13" s="108">
        <v>69.900000000000006</v>
      </c>
      <c r="H13" s="115">
        <f>G13*L13/20.83</f>
        <v>69.91118578972636</v>
      </c>
      <c r="I13" s="35" t="e">
        <f>$R$10/P13</f>
        <v>#DIV/0!</v>
      </c>
      <c r="J13" s="47" t="e">
        <f t="shared" si="1"/>
        <v>#DIV/0!</v>
      </c>
      <c r="K13" s="105">
        <v>5</v>
      </c>
      <c r="L13" s="221">
        <v>20.833333333333332</v>
      </c>
      <c r="M13" s="222">
        <v>229.16666666666666</v>
      </c>
      <c r="N13" s="35" t="e">
        <f t="shared" si="2"/>
        <v>#DIV/0!</v>
      </c>
      <c r="O13" s="48" t="e">
        <f t="shared" si="3"/>
        <v>#DIV/0!</v>
      </c>
      <c r="P13" s="227"/>
      <c r="Q13" s="35" t="e">
        <f t="shared" si="4"/>
        <v>#DIV/0!</v>
      </c>
      <c r="R13" s="377"/>
    </row>
    <row r="14" spans="1:18" ht="17.25" customHeight="1" x14ac:dyDescent="0.2">
      <c r="A14" s="6"/>
      <c r="B14" s="6"/>
      <c r="C14" s="6"/>
      <c r="D14" s="109" t="s">
        <v>81</v>
      </c>
      <c r="E14" s="96" t="s">
        <v>163</v>
      </c>
      <c r="F14" s="114" t="s">
        <v>59</v>
      </c>
      <c r="G14" s="108">
        <v>247.54</v>
      </c>
      <c r="H14" s="115">
        <f t="shared" si="0"/>
        <v>247.57961273803809</v>
      </c>
      <c r="I14" s="35" t="e">
        <f t="shared" ref="I14:I23" si="5">$R$10/P14</f>
        <v>#DIV/0!</v>
      </c>
      <c r="J14" s="47" t="e">
        <f t="shared" si="1"/>
        <v>#DIV/0!</v>
      </c>
      <c r="K14" s="105">
        <v>5</v>
      </c>
      <c r="L14" s="221">
        <v>20.833333333333332</v>
      </c>
      <c r="M14" s="222">
        <v>229.16666666666666</v>
      </c>
      <c r="N14" s="35" t="e">
        <f t="shared" si="2"/>
        <v>#DIV/0!</v>
      </c>
      <c r="O14" s="48" t="e">
        <f t="shared" si="3"/>
        <v>#DIV/0!</v>
      </c>
      <c r="P14" s="227"/>
      <c r="Q14" s="35" t="e">
        <f t="shared" si="4"/>
        <v>#DIV/0!</v>
      </c>
      <c r="R14" s="377"/>
    </row>
    <row r="15" spans="1:18" ht="17.25" customHeight="1" x14ac:dyDescent="0.2">
      <c r="A15" s="6"/>
      <c r="B15" s="6"/>
      <c r="C15" s="6"/>
      <c r="D15" s="109" t="s">
        <v>82</v>
      </c>
      <c r="E15" s="96" t="s">
        <v>164</v>
      </c>
      <c r="F15" s="114" t="s">
        <v>59</v>
      </c>
      <c r="G15" s="108">
        <v>1.25</v>
      </c>
      <c r="H15" s="115">
        <f t="shared" si="0"/>
        <v>1.2502000320051208</v>
      </c>
      <c r="I15" s="35" t="e">
        <f t="shared" si="5"/>
        <v>#DIV/0!</v>
      </c>
      <c r="J15" s="47" t="e">
        <f t="shared" si="1"/>
        <v>#DIV/0!</v>
      </c>
      <c r="K15" s="105">
        <v>5</v>
      </c>
      <c r="L15" s="221">
        <v>20.833333333333332</v>
      </c>
      <c r="M15" s="222">
        <v>229.16666666666666</v>
      </c>
      <c r="N15" s="35" t="e">
        <f t="shared" si="2"/>
        <v>#DIV/0!</v>
      </c>
      <c r="O15" s="48" t="e">
        <f t="shared" si="3"/>
        <v>#DIV/0!</v>
      </c>
      <c r="P15" s="227"/>
      <c r="Q15" s="35" t="e">
        <f t="shared" si="4"/>
        <v>#DIV/0!</v>
      </c>
      <c r="R15" s="377"/>
    </row>
    <row r="16" spans="1:18" ht="17.25" customHeight="1" x14ac:dyDescent="0.2">
      <c r="A16" s="6"/>
      <c r="B16" s="6"/>
      <c r="C16" s="6"/>
      <c r="D16" s="109" t="s">
        <v>83</v>
      </c>
      <c r="E16" s="96" t="s">
        <v>155</v>
      </c>
      <c r="F16" s="114" t="s">
        <v>107</v>
      </c>
      <c r="G16" s="108">
        <v>53.18</v>
      </c>
      <c r="H16" s="115">
        <f t="shared" si="0"/>
        <v>11.06321011361818</v>
      </c>
      <c r="I16" s="35" t="e">
        <f t="shared" si="5"/>
        <v>#DIV/0!</v>
      </c>
      <c r="J16" s="47" t="e">
        <f t="shared" si="1"/>
        <v>#DIV/0!</v>
      </c>
      <c r="K16" s="106">
        <v>1</v>
      </c>
      <c r="L16" s="223">
        <v>4.333333333333333</v>
      </c>
      <c r="M16" s="222">
        <v>47.666666666666664</v>
      </c>
      <c r="N16" s="35" t="e">
        <f t="shared" si="2"/>
        <v>#DIV/0!</v>
      </c>
      <c r="O16" s="48" t="e">
        <f t="shared" si="3"/>
        <v>#DIV/0!</v>
      </c>
      <c r="P16" s="227"/>
      <c r="Q16" s="35" t="e">
        <f t="shared" si="4"/>
        <v>#DIV/0!</v>
      </c>
      <c r="R16" s="377"/>
    </row>
    <row r="17" spans="1:18" ht="17.25" customHeight="1" x14ac:dyDescent="0.2">
      <c r="A17" s="6"/>
      <c r="B17" s="6"/>
      <c r="C17" s="6"/>
      <c r="D17" s="109" t="s">
        <v>84</v>
      </c>
      <c r="E17" s="96" t="s">
        <v>77</v>
      </c>
      <c r="F17" s="114" t="s">
        <v>107</v>
      </c>
      <c r="G17" s="108">
        <v>20.399999999999999</v>
      </c>
      <c r="H17" s="115">
        <f t="shared" si="0"/>
        <v>4.2438790206433028</v>
      </c>
      <c r="I17" s="35" t="e">
        <f>$R$10/P17</f>
        <v>#DIV/0!</v>
      </c>
      <c r="J17" s="47" t="e">
        <f t="shared" si="1"/>
        <v>#DIV/0!</v>
      </c>
      <c r="K17" s="106">
        <v>1</v>
      </c>
      <c r="L17" s="223">
        <v>4.333333333333333</v>
      </c>
      <c r="M17" s="222">
        <v>47.666666666666664</v>
      </c>
      <c r="N17" s="35" t="e">
        <f t="shared" si="2"/>
        <v>#DIV/0!</v>
      </c>
      <c r="O17" s="48" t="e">
        <f t="shared" si="3"/>
        <v>#DIV/0!</v>
      </c>
      <c r="P17" s="227"/>
      <c r="Q17" s="35" t="e">
        <f t="shared" si="4"/>
        <v>#DIV/0!</v>
      </c>
      <c r="R17" s="377"/>
    </row>
    <row r="18" spans="1:18" ht="17.25" customHeight="1" x14ac:dyDescent="0.2">
      <c r="A18" s="6"/>
      <c r="B18" s="6"/>
      <c r="C18" s="6"/>
      <c r="D18" s="109" t="s">
        <v>85</v>
      </c>
      <c r="E18" s="96" t="s">
        <v>126</v>
      </c>
      <c r="F18" s="114" t="s">
        <v>107</v>
      </c>
      <c r="G18" s="108">
        <v>14.67</v>
      </c>
      <c r="H18" s="115">
        <f t="shared" si="0"/>
        <v>3.0518482957273161</v>
      </c>
      <c r="I18" s="35" t="e">
        <f>$R$10/P18</f>
        <v>#DIV/0!</v>
      </c>
      <c r="J18" s="47" t="e">
        <f t="shared" si="1"/>
        <v>#DIV/0!</v>
      </c>
      <c r="K18" s="106">
        <v>1</v>
      </c>
      <c r="L18" s="223">
        <v>4.333333333333333</v>
      </c>
      <c r="M18" s="222">
        <v>47.666666666666664</v>
      </c>
      <c r="N18" s="35" t="e">
        <f t="shared" si="2"/>
        <v>#DIV/0!</v>
      </c>
      <c r="O18" s="48" t="e">
        <f t="shared" si="3"/>
        <v>#DIV/0!</v>
      </c>
      <c r="P18" s="227"/>
      <c r="Q18" s="35" t="e">
        <f t="shared" si="4"/>
        <v>#DIV/0!</v>
      </c>
      <c r="R18" s="377"/>
    </row>
    <row r="19" spans="1:18" ht="17.25" customHeight="1" x14ac:dyDescent="0.2">
      <c r="A19" s="6"/>
      <c r="B19" s="6"/>
      <c r="C19" s="6"/>
      <c r="D19" s="109" t="s">
        <v>86</v>
      </c>
      <c r="E19" s="96" t="s">
        <v>173</v>
      </c>
      <c r="F19" s="114" t="s">
        <v>107</v>
      </c>
      <c r="G19" s="108">
        <v>24.76</v>
      </c>
      <c r="H19" s="115">
        <f t="shared" si="0"/>
        <v>1.188670187229957</v>
      </c>
      <c r="I19" s="35" t="e">
        <f>$R$10/P19</f>
        <v>#DIV/0!</v>
      </c>
      <c r="J19" s="47" t="e">
        <f t="shared" si="1"/>
        <v>#DIV/0!</v>
      </c>
      <c r="K19" s="106">
        <v>0.23</v>
      </c>
      <c r="L19" s="223">
        <v>1</v>
      </c>
      <c r="M19" s="222">
        <v>11</v>
      </c>
      <c r="N19" s="35" t="e">
        <f t="shared" si="2"/>
        <v>#DIV/0!</v>
      </c>
      <c r="O19" s="48" t="e">
        <f t="shared" si="3"/>
        <v>#DIV/0!</v>
      </c>
      <c r="P19" s="227"/>
      <c r="Q19" s="35" t="e">
        <f t="shared" si="4"/>
        <v>#DIV/0!</v>
      </c>
      <c r="R19" s="377"/>
    </row>
    <row r="20" spans="1:18" ht="17.25" customHeight="1" x14ac:dyDescent="0.2">
      <c r="A20" s="6"/>
      <c r="B20" s="6"/>
      <c r="C20" s="6"/>
      <c r="D20" s="109" t="s">
        <v>150</v>
      </c>
      <c r="E20" s="96" t="s">
        <v>127</v>
      </c>
      <c r="F20" s="114" t="s">
        <v>107</v>
      </c>
      <c r="G20" s="108">
        <v>25.58</v>
      </c>
      <c r="H20" s="115">
        <f t="shared" si="0"/>
        <v>1.2280364858377339</v>
      </c>
      <c r="I20" s="35" t="e">
        <f t="shared" si="5"/>
        <v>#DIV/0!</v>
      </c>
      <c r="J20" s="47" t="e">
        <f t="shared" si="1"/>
        <v>#DIV/0!</v>
      </c>
      <c r="K20" s="106">
        <v>0.23</v>
      </c>
      <c r="L20" s="223">
        <v>1</v>
      </c>
      <c r="M20" s="222">
        <v>11</v>
      </c>
      <c r="N20" s="35" t="e">
        <f t="shared" si="2"/>
        <v>#DIV/0!</v>
      </c>
      <c r="O20" s="48" t="e">
        <f t="shared" si="3"/>
        <v>#DIV/0!</v>
      </c>
      <c r="P20" s="227"/>
      <c r="Q20" s="35" t="e">
        <f t="shared" si="4"/>
        <v>#DIV/0!</v>
      </c>
      <c r="R20" s="377"/>
    </row>
    <row r="21" spans="1:18" ht="30.6" customHeight="1" x14ac:dyDescent="0.2">
      <c r="A21" s="6"/>
      <c r="B21" s="6"/>
      <c r="C21" s="6"/>
      <c r="D21" s="120" t="s">
        <v>183</v>
      </c>
      <c r="E21" s="117" t="s">
        <v>120</v>
      </c>
      <c r="F21" s="97" t="s">
        <v>99</v>
      </c>
      <c r="G21" s="98">
        <v>3.68</v>
      </c>
      <c r="H21" s="99">
        <f t="shared" si="0"/>
        <v>0.76556248999839971</v>
      </c>
      <c r="I21" s="100" t="e">
        <f t="shared" si="5"/>
        <v>#DIV/0!</v>
      </c>
      <c r="J21" s="101" t="e">
        <f t="shared" si="1"/>
        <v>#DIV/0!</v>
      </c>
      <c r="K21" s="102">
        <v>1</v>
      </c>
      <c r="L21" s="102">
        <v>4.333333333333333</v>
      </c>
      <c r="M21" s="188">
        <v>47.666666666666664</v>
      </c>
      <c r="N21" s="100" t="e">
        <f t="shared" si="2"/>
        <v>#DIV/0!</v>
      </c>
      <c r="O21" s="103" t="e">
        <f t="shared" si="3"/>
        <v>#DIV/0!</v>
      </c>
      <c r="P21" s="227"/>
      <c r="Q21" s="100" t="e">
        <f t="shared" si="4"/>
        <v>#DIV/0!</v>
      </c>
      <c r="R21" s="377"/>
    </row>
    <row r="22" spans="1:18" ht="30.6" customHeight="1" x14ac:dyDescent="0.2">
      <c r="A22" s="6"/>
      <c r="B22" s="6"/>
      <c r="C22" s="6"/>
      <c r="D22" s="120" t="s">
        <v>110</v>
      </c>
      <c r="E22" s="117" t="s">
        <v>128</v>
      </c>
      <c r="F22" s="97" t="s">
        <v>99</v>
      </c>
      <c r="G22" s="98">
        <v>4.91</v>
      </c>
      <c r="H22" s="99">
        <f t="shared" ref="H22" si="6">G22*L22/20.83</f>
        <v>1.021443430948952</v>
      </c>
      <c r="I22" s="100" t="e">
        <f t="shared" ref="I22" si="7">$R$10/P22</f>
        <v>#DIV/0!</v>
      </c>
      <c r="J22" s="101" t="e">
        <f t="shared" ref="J22" si="8">G22*I22</f>
        <v>#DIV/0!</v>
      </c>
      <c r="K22" s="102">
        <v>1</v>
      </c>
      <c r="L22" s="102">
        <v>4.333333333333333</v>
      </c>
      <c r="M22" s="188">
        <v>47.666666666666664</v>
      </c>
      <c r="N22" s="100" t="e">
        <f t="shared" si="2"/>
        <v>#DIV/0!</v>
      </c>
      <c r="O22" s="103" t="e">
        <f t="shared" si="3"/>
        <v>#DIV/0!</v>
      </c>
      <c r="P22" s="227"/>
      <c r="Q22" s="100" t="e">
        <f t="shared" si="4"/>
        <v>#DIV/0!</v>
      </c>
      <c r="R22" s="377"/>
    </row>
    <row r="23" spans="1:18" ht="30.6" customHeight="1" x14ac:dyDescent="0.2">
      <c r="A23" s="6"/>
      <c r="B23" s="6"/>
      <c r="C23" s="6"/>
      <c r="D23" s="120" t="s">
        <v>169</v>
      </c>
      <c r="E23" s="117" t="s">
        <v>190</v>
      </c>
      <c r="F23" s="97" t="s">
        <v>99</v>
      </c>
      <c r="G23" s="98">
        <v>2.4500000000000002</v>
      </c>
      <c r="H23" s="99">
        <f t="shared" si="0"/>
        <v>0.50968154904784768</v>
      </c>
      <c r="I23" s="100" t="e">
        <f t="shared" si="5"/>
        <v>#DIV/0!</v>
      </c>
      <c r="J23" s="101" t="e">
        <f t="shared" si="1"/>
        <v>#DIV/0!</v>
      </c>
      <c r="K23" s="102">
        <v>1</v>
      </c>
      <c r="L23" s="102">
        <v>4.333333333333333</v>
      </c>
      <c r="M23" s="188">
        <v>47.666666666666664</v>
      </c>
      <c r="N23" s="100" t="e">
        <f t="shared" si="2"/>
        <v>#DIV/0!</v>
      </c>
      <c r="O23" s="103" t="e">
        <f t="shared" si="3"/>
        <v>#DIV/0!</v>
      </c>
      <c r="P23" s="227"/>
      <c r="Q23" s="100" t="e">
        <f t="shared" si="4"/>
        <v>#DIV/0!</v>
      </c>
      <c r="R23" s="378"/>
    </row>
    <row r="24" spans="1:18" ht="17.25" customHeight="1" thickBot="1" x14ac:dyDescent="0.25">
      <c r="D24" s="82"/>
      <c r="E24" s="70" t="s">
        <v>41</v>
      </c>
      <c r="F24" s="71"/>
      <c r="G24" s="72">
        <f>SUM(G10:G23)</f>
        <v>1006.7399999999998</v>
      </c>
      <c r="H24" s="73">
        <f>SUM(H10:H23)</f>
        <v>880.31949111857887</v>
      </c>
      <c r="I24" s="71"/>
      <c r="J24" s="74"/>
      <c r="K24" s="379" t="s">
        <v>42</v>
      </c>
      <c r="L24" s="380"/>
      <c r="M24" s="381"/>
      <c r="N24" s="41" t="e">
        <f>SUM(N10:N23)</f>
        <v>#DIV/0!</v>
      </c>
      <c r="O24" s="78" t="e">
        <f>SUM(O10:O23)</f>
        <v>#DIV/0!</v>
      </c>
      <c r="P24" s="142"/>
      <c r="Q24" s="143" t="e">
        <f>SUM(Q10:Q23)</f>
        <v>#DIV/0!</v>
      </c>
      <c r="R24" s="49"/>
    </row>
    <row r="25" spans="1:18" ht="17.25" customHeight="1" x14ac:dyDescent="0.2">
      <c r="D25" s="12" t="s">
        <v>43</v>
      </c>
      <c r="E25" s="144"/>
      <c r="F25" s="144"/>
      <c r="G25" s="145"/>
      <c r="H25" s="142"/>
      <c r="I25" s="146"/>
      <c r="J25" s="76"/>
      <c r="K25" s="390" t="s">
        <v>93</v>
      </c>
      <c r="L25" s="391"/>
      <c r="M25" s="392"/>
      <c r="N25" s="41" t="e">
        <f>N24*19%</f>
        <v>#DIV/0!</v>
      </c>
      <c r="O25" s="78" t="e">
        <f>O24*19%</f>
        <v>#DIV/0!</v>
      </c>
      <c r="P25" s="147" t="s">
        <v>44</v>
      </c>
      <c r="Q25" s="148" t="e">
        <f>O24*P26</f>
        <v>#DIV/0!</v>
      </c>
      <c r="R25" s="149" t="s">
        <v>115</v>
      </c>
    </row>
    <row r="26" spans="1:18" ht="17.25" customHeight="1" thickBot="1" x14ac:dyDescent="0.25">
      <c r="D26" s="150" t="s">
        <v>45</v>
      </c>
      <c r="E26" s="151"/>
      <c r="F26" s="151"/>
      <c r="G26" s="51"/>
      <c r="H26" s="52"/>
      <c r="I26" s="13"/>
      <c r="J26" s="53"/>
      <c r="K26" s="387" t="s">
        <v>46</v>
      </c>
      <c r="L26" s="388"/>
      <c r="M26" s="389"/>
      <c r="N26" s="44" t="e">
        <f>N24+N25</f>
        <v>#DIV/0!</v>
      </c>
      <c r="O26" s="79" t="e">
        <f>O24+O25</f>
        <v>#DIV/0!</v>
      </c>
      <c r="P26" s="152">
        <v>11</v>
      </c>
      <c r="Q26" s="81" t="e">
        <f>O26*P26</f>
        <v>#DIV/0!</v>
      </c>
      <c r="R26" s="15" t="s">
        <v>94</v>
      </c>
    </row>
    <row r="27" spans="1:18" ht="17.25" customHeight="1" x14ac:dyDescent="0.2">
      <c r="D27" s="153"/>
      <c r="E27" s="144"/>
      <c r="F27" s="144"/>
      <c r="G27" s="145"/>
      <c r="H27" s="142"/>
      <c r="I27" s="146"/>
      <c r="J27" s="50"/>
      <c r="K27" s="94"/>
      <c r="L27" s="94"/>
      <c r="M27" s="94"/>
      <c r="N27" s="143"/>
      <c r="O27" s="154"/>
      <c r="P27" s="155"/>
      <c r="Q27" s="77"/>
      <c r="R27" s="147"/>
    </row>
    <row r="28" spans="1:18" ht="17.25" customHeight="1" thickBot="1" x14ac:dyDescent="0.25">
      <c r="D28" s="189" t="s">
        <v>47</v>
      </c>
      <c r="E28" s="151"/>
      <c r="F28" s="151"/>
      <c r="G28" s="51"/>
      <c r="H28" s="52"/>
      <c r="I28" s="13"/>
      <c r="J28" s="53"/>
      <c r="K28" s="163"/>
      <c r="L28" s="14"/>
      <c r="M28" s="163"/>
      <c r="N28" s="163"/>
      <c r="O28" s="190"/>
      <c r="P28" s="191"/>
      <c r="Q28" s="30"/>
      <c r="R28" s="31"/>
    </row>
    <row r="29" spans="1:18" ht="37.5" x14ac:dyDescent="0.2">
      <c r="D29" s="192" t="s">
        <v>13</v>
      </c>
      <c r="E29" s="193"/>
      <c r="F29" s="194"/>
      <c r="G29" s="54" t="s">
        <v>16</v>
      </c>
      <c r="H29" s="55"/>
      <c r="I29" s="56" t="s">
        <v>64</v>
      </c>
      <c r="J29" s="56" t="s">
        <v>71</v>
      </c>
      <c r="K29" s="57" t="s">
        <v>48</v>
      </c>
      <c r="L29" s="57"/>
      <c r="M29" s="57"/>
      <c r="N29" s="57"/>
      <c r="O29" s="56" t="s">
        <v>72</v>
      </c>
      <c r="P29" s="56" t="s">
        <v>68</v>
      </c>
      <c r="Q29" s="56" t="s">
        <v>73</v>
      </c>
      <c r="R29" s="58" t="s">
        <v>70</v>
      </c>
    </row>
    <row r="30" spans="1:18" ht="12.75" customHeight="1" x14ac:dyDescent="0.2">
      <c r="D30" s="59" t="s">
        <v>18</v>
      </c>
      <c r="E30" s="60"/>
      <c r="F30" s="61" t="s">
        <v>18</v>
      </c>
      <c r="G30" s="46" t="s">
        <v>18</v>
      </c>
      <c r="H30" s="8"/>
      <c r="I30" s="8" t="s">
        <v>19</v>
      </c>
      <c r="J30" s="8" t="s">
        <v>20</v>
      </c>
      <c r="K30" s="4"/>
      <c r="L30" s="4"/>
      <c r="M30" s="4"/>
      <c r="N30" s="8"/>
      <c r="O30" s="8" t="s">
        <v>32</v>
      </c>
      <c r="P30" s="8" t="s">
        <v>25</v>
      </c>
      <c r="Q30" s="8" t="s">
        <v>61</v>
      </c>
      <c r="R30" s="62" t="s">
        <v>25</v>
      </c>
    </row>
    <row r="31" spans="1:18" ht="17.25" customHeight="1" x14ac:dyDescent="0.2">
      <c r="D31" s="33" t="s">
        <v>26</v>
      </c>
      <c r="E31" s="10" t="s">
        <v>27</v>
      </c>
      <c r="F31" s="10" t="s">
        <v>28</v>
      </c>
      <c r="G31" s="10" t="s">
        <v>29</v>
      </c>
      <c r="H31" s="10" t="s">
        <v>30</v>
      </c>
      <c r="I31" s="10" t="s">
        <v>31</v>
      </c>
      <c r="J31" s="10" t="s">
        <v>32</v>
      </c>
      <c r="K31" s="10" t="s">
        <v>33</v>
      </c>
      <c r="L31" s="10" t="s">
        <v>34</v>
      </c>
      <c r="M31" s="10" t="s">
        <v>35</v>
      </c>
      <c r="N31" s="10" t="s">
        <v>36</v>
      </c>
      <c r="O31" s="10" t="s">
        <v>37</v>
      </c>
      <c r="P31" s="10" t="s">
        <v>38</v>
      </c>
      <c r="Q31" s="10" t="s">
        <v>39</v>
      </c>
      <c r="R31" s="195" t="s">
        <v>40</v>
      </c>
    </row>
    <row r="32" spans="1:18" ht="17.25" customHeight="1" x14ac:dyDescent="0.2">
      <c r="D32" s="196" t="s">
        <v>95</v>
      </c>
      <c r="E32" s="197" t="s">
        <v>49</v>
      </c>
      <c r="F32" s="198"/>
      <c r="G32" s="63">
        <f>SUM(G10:G18)</f>
        <v>945.35999999999979</v>
      </c>
      <c r="H32" s="221"/>
      <c r="I32" s="35" t="e">
        <f>R32/P32</f>
        <v>#DIV/0!</v>
      </c>
      <c r="J32" s="199" t="e">
        <f>G32*I32</f>
        <v>#DIV/0!</v>
      </c>
      <c r="K32" s="382" t="s">
        <v>50</v>
      </c>
      <c r="L32" s="383"/>
      <c r="M32" s="383"/>
      <c r="N32" s="384"/>
      <c r="O32" s="48" t="e">
        <f>J32</f>
        <v>#DIV/0!</v>
      </c>
      <c r="P32" s="226"/>
      <c r="Q32" s="35" t="e">
        <f>G32/P32</f>
        <v>#DIV/0!</v>
      </c>
      <c r="R32" s="228"/>
    </row>
    <row r="33" spans="4:18" ht="17.25" customHeight="1" x14ac:dyDescent="0.2">
      <c r="D33" s="37"/>
      <c r="K33" s="395" t="s">
        <v>47</v>
      </c>
      <c r="L33" s="396"/>
      <c r="M33" s="396"/>
      <c r="N33" s="397"/>
      <c r="O33" s="78" t="e">
        <f>O32</f>
        <v>#DIV/0!</v>
      </c>
      <c r="P33" s="16"/>
      <c r="Q33" s="17"/>
      <c r="R33" s="64"/>
    </row>
    <row r="34" spans="4:18" ht="17.25" customHeight="1" x14ac:dyDescent="0.2">
      <c r="D34" s="39"/>
      <c r="K34" s="395" t="s">
        <v>60</v>
      </c>
      <c r="L34" s="396"/>
      <c r="M34" s="396"/>
      <c r="N34" s="397"/>
      <c r="O34" s="78" t="e">
        <f>O33*19%</f>
        <v>#DIV/0!</v>
      </c>
      <c r="P34" s="174"/>
      <c r="Q34" s="200" t="e">
        <f>O33</f>
        <v>#DIV/0!</v>
      </c>
      <c r="R34" s="201" t="s">
        <v>115</v>
      </c>
    </row>
    <row r="35" spans="4:18" ht="17.25" customHeight="1" thickBot="1" x14ac:dyDescent="0.25">
      <c r="D35" s="202"/>
      <c r="E35" s="151"/>
      <c r="F35" s="151"/>
      <c r="G35" s="51"/>
      <c r="H35" s="52"/>
      <c r="I35" s="13"/>
      <c r="J35" s="65"/>
      <c r="K35" s="398" t="s">
        <v>46</v>
      </c>
      <c r="L35" s="399"/>
      <c r="M35" s="399"/>
      <c r="N35" s="400"/>
      <c r="O35" s="79" t="e">
        <f>O33+O34</f>
        <v>#DIV/0!</v>
      </c>
      <c r="P35" s="203" t="s">
        <v>18</v>
      </c>
      <c r="Q35" s="81" t="e">
        <f>O35</f>
        <v>#DIV/0!</v>
      </c>
      <c r="R35" s="66" t="s">
        <v>74</v>
      </c>
    </row>
    <row r="36" spans="4:18" ht="17.25" customHeight="1" thickBot="1" x14ac:dyDescent="0.25">
      <c r="D36" s="153"/>
      <c r="E36" s="144"/>
      <c r="F36" s="144"/>
      <c r="G36" s="145"/>
      <c r="H36" s="142"/>
      <c r="I36" s="146"/>
      <c r="J36" s="50"/>
      <c r="K36" s="94"/>
      <c r="L36" s="94"/>
      <c r="M36" s="94"/>
      <c r="N36" s="143"/>
      <c r="O36" s="154"/>
      <c r="P36" s="155"/>
      <c r="Q36" s="77"/>
      <c r="R36" s="147"/>
    </row>
    <row r="37" spans="4:18" ht="30" customHeight="1" x14ac:dyDescent="0.2">
      <c r="D37" s="32" t="s">
        <v>13</v>
      </c>
      <c r="E37" s="68" t="s">
        <v>14</v>
      </c>
      <c r="F37" s="68" t="s">
        <v>15</v>
      </c>
      <c r="G37" s="68" t="s">
        <v>16</v>
      </c>
      <c r="H37" s="68"/>
      <c r="I37" s="56"/>
      <c r="J37" s="56"/>
      <c r="K37" s="68" t="s">
        <v>17</v>
      </c>
      <c r="L37" s="68"/>
      <c r="M37" s="68"/>
      <c r="N37" s="56" t="s">
        <v>88</v>
      </c>
      <c r="O37" s="56" t="s">
        <v>89</v>
      </c>
      <c r="P37" s="56"/>
      <c r="Q37" s="56" t="s">
        <v>90</v>
      </c>
      <c r="R37" s="58" t="s">
        <v>91</v>
      </c>
    </row>
    <row r="38" spans="4:18" ht="12.75" customHeight="1" x14ac:dyDescent="0.2">
      <c r="D38" s="33" t="s">
        <v>26</v>
      </c>
      <c r="E38" s="10" t="s">
        <v>27</v>
      </c>
      <c r="F38" s="10" t="s">
        <v>28</v>
      </c>
      <c r="G38" s="10" t="s">
        <v>29</v>
      </c>
      <c r="H38" s="10" t="s">
        <v>30</v>
      </c>
      <c r="I38" s="10" t="s">
        <v>31</v>
      </c>
      <c r="J38" s="10" t="s">
        <v>32</v>
      </c>
      <c r="K38" s="10" t="s">
        <v>33</v>
      </c>
      <c r="L38" s="10" t="s">
        <v>34</v>
      </c>
      <c r="M38" s="10" t="s">
        <v>35</v>
      </c>
      <c r="N38" s="10" t="s">
        <v>36</v>
      </c>
      <c r="O38" s="10" t="s">
        <v>37</v>
      </c>
      <c r="P38" s="10"/>
      <c r="Q38" s="10" t="s">
        <v>39</v>
      </c>
      <c r="R38" s="62" t="s">
        <v>25</v>
      </c>
    </row>
    <row r="39" spans="4:18" ht="17.25" customHeight="1" x14ac:dyDescent="0.2">
      <c r="D39" s="110" t="s">
        <v>96</v>
      </c>
      <c r="E39" s="401" t="s">
        <v>92</v>
      </c>
      <c r="F39" s="402"/>
      <c r="G39" s="403"/>
      <c r="H39" s="221"/>
      <c r="I39" s="111"/>
      <c r="J39" s="34"/>
      <c r="K39" s="106">
        <v>5</v>
      </c>
      <c r="L39" s="221">
        <v>20.833333333333332</v>
      </c>
      <c r="M39" s="222">
        <v>229.16666666666666</v>
      </c>
      <c r="N39" s="35">
        <f>Q39*R39</f>
        <v>0</v>
      </c>
      <c r="O39" s="35">
        <f>N39*L39</f>
        <v>0</v>
      </c>
      <c r="P39" s="112"/>
      <c r="Q39" s="104">
        <v>0.34</v>
      </c>
      <c r="R39" s="36"/>
    </row>
    <row r="40" spans="4:18" ht="17.25" customHeight="1" thickBot="1" x14ac:dyDescent="0.25">
      <c r="D40" s="37"/>
      <c r="K40" s="157" t="s">
        <v>42</v>
      </c>
      <c r="L40" s="158"/>
      <c r="M40" s="158"/>
      <c r="N40" s="38">
        <f>SUM(N39)</f>
        <v>0</v>
      </c>
      <c r="O40" s="38">
        <f>SUM(O39)</f>
        <v>0</v>
      </c>
      <c r="P40" s="159"/>
      <c r="Q40" s="143">
        <f>SUM(Q39)</f>
        <v>0.34</v>
      </c>
      <c r="R40" s="75"/>
    </row>
    <row r="41" spans="4:18" ht="17.25" customHeight="1" x14ac:dyDescent="0.2">
      <c r="D41" s="39"/>
      <c r="I41" s="146"/>
      <c r="J41" s="40"/>
      <c r="K41" s="160"/>
      <c r="L41" s="94" t="s">
        <v>93</v>
      </c>
      <c r="M41" s="158"/>
      <c r="N41" s="41">
        <f>N40*19%</f>
        <v>0</v>
      </c>
      <c r="O41" s="41">
        <f>O40*19%</f>
        <v>0</v>
      </c>
      <c r="P41" s="147" t="s">
        <v>44</v>
      </c>
      <c r="Q41" s="119">
        <f>O40*P42</f>
        <v>0</v>
      </c>
      <c r="R41" s="161" t="s">
        <v>115</v>
      </c>
    </row>
    <row r="42" spans="4:18" ht="17.25" customHeight="1" thickBot="1" x14ac:dyDescent="0.25">
      <c r="D42" s="42"/>
      <c r="E42" s="21"/>
      <c r="F42" s="21"/>
      <c r="G42" s="21"/>
      <c r="H42" s="21"/>
      <c r="I42" s="13"/>
      <c r="J42" s="43"/>
      <c r="K42" s="162"/>
      <c r="L42" s="14" t="s">
        <v>46</v>
      </c>
      <c r="M42" s="163"/>
      <c r="N42" s="44">
        <f>N40+N41</f>
        <v>0</v>
      </c>
      <c r="O42" s="44">
        <f>O40+O41</f>
        <v>0</v>
      </c>
      <c r="P42" s="152">
        <f>P26</f>
        <v>11</v>
      </c>
      <c r="Q42" s="81">
        <f>O42*P42</f>
        <v>0</v>
      </c>
      <c r="R42" s="66" t="s">
        <v>94</v>
      </c>
    </row>
    <row r="43" spans="4:18" ht="17.25" customHeight="1" x14ac:dyDescent="0.25">
      <c r="D43" s="164"/>
      <c r="F43" s="11"/>
      <c r="G43" s="18"/>
      <c r="H43" s="165"/>
      <c r="I43" s="166"/>
      <c r="J43" s="19"/>
      <c r="K43" s="80"/>
      <c r="M43" s="204"/>
      <c r="N43" s="204"/>
      <c r="O43" s="168"/>
      <c r="P43" s="147"/>
      <c r="Q43" s="154"/>
      <c r="R43" s="147"/>
    </row>
    <row r="44" spans="4:18" ht="21" customHeight="1" x14ac:dyDescent="0.25">
      <c r="D44" s="164" t="s">
        <v>51</v>
      </c>
      <c r="F44" s="11"/>
      <c r="G44" s="18"/>
      <c r="H44" s="165"/>
      <c r="I44" s="166"/>
      <c r="J44" s="19"/>
      <c r="K44" s="80"/>
      <c r="M44" s="167"/>
      <c r="N44" s="167"/>
      <c r="O44" s="168"/>
      <c r="P44" s="147" t="s">
        <v>52</v>
      </c>
      <c r="Q44" s="169" t="e">
        <f>Q26+Q35+Q42</f>
        <v>#DIV/0!</v>
      </c>
      <c r="R44" s="147" t="s">
        <v>94</v>
      </c>
    </row>
    <row r="45" spans="4:18" ht="21" customHeight="1" x14ac:dyDescent="0.25">
      <c r="D45" s="29" t="s">
        <v>57</v>
      </c>
      <c r="F45" s="11"/>
      <c r="G45" s="18"/>
      <c r="H45" s="165"/>
      <c r="I45" s="166"/>
      <c r="J45" s="19"/>
      <c r="K45" s="80"/>
      <c r="M45" s="167"/>
      <c r="N45" s="167"/>
      <c r="O45" s="168"/>
      <c r="P45" s="170" t="s">
        <v>129</v>
      </c>
      <c r="Q45" s="169" t="e">
        <f>Q44*4</f>
        <v>#DIV/0!</v>
      </c>
      <c r="R45" s="171" t="s">
        <v>53</v>
      </c>
    </row>
    <row r="46" spans="4:18" ht="17.25" customHeight="1" x14ac:dyDescent="0.25">
      <c r="D46" s="135"/>
      <c r="E46" s="172"/>
      <c r="F46" s="172"/>
      <c r="G46" s="173"/>
      <c r="H46" s="174"/>
      <c r="I46" s="174"/>
      <c r="J46" s="20"/>
      <c r="K46" s="80"/>
      <c r="M46" s="167"/>
      <c r="N46" s="167"/>
      <c r="O46" s="168"/>
      <c r="P46" s="93"/>
      <c r="Q46" s="175" t="e">
        <f>Q44/119*100</f>
        <v>#DIV/0!</v>
      </c>
      <c r="R46" s="159" t="s">
        <v>115</v>
      </c>
    </row>
    <row r="47" spans="4:18" ht="17.25" customHeight="1" x14ac:dyDescent="0.25">
      <c r="D47" s="176"/>
      <c r="E47" s="172"/>
      <c r="F47" s="172"/>
      <c r="G47" s="173"/>
      <c r="H47" s="174"/>
      <c r="I47" s="174"/>
      <c r="J47" s="20"/>
      <c r="K47" s="80"/>
      <c r="M47" s="167"/>
      <c r="N47" s="167"/>
      <c r="O47" s="168"/>
      <c r="P47" s="93"/>
      <c r="Q47" s="175" t="e">
        <f>Q45/119*100</f>
        <v>#DIV/0!</v>
      </c>
      <c r="R47" s="159" t="s">
        <v>115</v>
      </c>
    </row>
    <row r="48" spans="4:18" ht="63.75" customHeight="1" x14ac:dyDescent="0.2">
      <c r="D48" s="393" t="s">
        <v>182</v>
      </c>
      <c r="E48" s="393"/>
      <c r="F48" s="393"/>
      <c r="G48" s="393"/>
      <c r="H48" s="393"/>
      <c r="I48" s="393"/>
      <c r="J48" s="393"/>
      <c r="K48" s="393"/>
      <c r="L48" s="393"/>
      <c r="M48" s="393"/>
      <c r="N48" s="393"/>
      <c r="O48" s="393"/>
      <c r="P48" s="393"/>
      <c r="Q48" s="393"/>
      <c r="R48" s="393"/>
    </row>
    <row r="49" spans="4:18" ht="17.25" customHeight="1" x14ac:dyDescent="0.2">
      <c r="D49" s="394" t="s">
        <v>116</v>
      </c>
      <c r="E49" s="394"/>
      <c r="F49" s="394"/>
      <c r="G49" s="394"/>
      <c r="H49" s="394"/>
      <c r="I49" s="394"/>
      <c r="J49" s="394"/>
      <c r="K49" s="394"/>
      <c r="L49" s="394"/>
      <c r="M49" s="394"/>
      <c r="N49" s="394"/>
      <c r="O49" s="394"/>
      <c r="P49" s="394"/>
      <c r="Q49" s="394"/>
      <c r="R49" s="394"/>
    </row>
    <row r="50" spans="4:18" ht="10.5" customHeight="1" x14ac:dyDescent="0.25">
      <c r="D50" s="177"/>
      <c r="E50" s="172"/>
      <c r="F50" s="172"/>
      <c r="G50" s="173"/>
      <c r="H50" s="174"/>
      <c r="I50" s="174"/>
      <c r="J50" s="20"/>
      <c r="K50" s="80"/>
      <c r="M50" s="167"/>
      <c r="N50" s="167"/>
      <c r="O50" s="168"/>
      <c r="P50" s="93"/>
      <c r="Q50" s="92"/>
      <c r="R50" s="147"/>
    </row>
    <row r="51" spans="4:18" ht="10.5" customHeight="1" x14ac:dyDescent="0.25">
      <c r="D51" s="177"/>
      <c r="E51" s="172"/>
      <c r="F51" s="172"/>
      <c r="G51" s="173"/>
      <c r="H51" s="174"/>
      <c r="I51" s="174"/>
      <c r="J51" s="20"/>
      <c r="K51" s="80"/>
      <c r="M51" s="167"/>
      <c r="N51" s="167"/>
      <c r="O51" s="168"/>
      <c r="P51" s="93"/>
      <c r="Q51" s="92"/>
      <c r="R51" s="147"/>
    </row>
    <row r="52" spans="4:18" ht="10.5" customHeight="1" x14ac:dyDescent="0.25">
      <c r="D52" s="177"/>
      <c r="E52" s="172"/>
      <c r="F52" s="172"/>
      <c r="G52" s="173"/>
      <c r="H52" s="174"/>
      <c r="I52" s="174"/>
      <c r="J52" s="20"/>
      <c r="K52" s="80"/>
      <c r="M52" s="167"/>
      <c r="N52" s="167"/>
      <c r="O52" s="168"/>
      <c r="P52" s="93"/>
      <c r="Q52" s="92"/>
      <c r="R52" s="147"/>
    </row>
    <row r="53" spans="4:18" ht="10.5" hidden="1" customHeight="1" x14ac:dyDescent="0.25">
      <c r="D53" s="177"/>
      <c r="E53" s="172"/>
      <c r="F53" s="172"/>
      <c r="G53" s="173"/>
      <c r="H53" s="174"/>
      <c r="I53" s="174"/>
      <c r="J53" s="20"/>
      <c r="K53" s="80"/>
      <c r="M53" s="167"/>
      <c r="N53" s="167"/>
      <c r="O53" s="168"/>
      <c r="P53" s="93"/>
      <c r="Q53" s="92"/>
      <c r="R53" s="147"/>
    </row>
    <row r="54" spans="4:18" ht="10.5" hidden="1" customHeight="1" x14ac:dyDescent="0.25">
      <c r="D54" s="177"/>
      <c r="E54" s="172"/>
      <c r="F54" s="172"/>
      <c r="G54" s="173"/>
      <c r="H54" s="174"/>
      <c r="I54" s="174"/>
      <c r="J54" s="20"/>
      <c r="K54" s="80"/>
      <c r="M54" s="167"/>
      <c r="N54" s="167"/>
      <c r="O54" s="168"/>
      <c r="P54" s="93"/>
      <c r="Q54" s="92"/>
      <c r="R54" s="147"/>
    </row>
    <row r="55" spans="4:18" ht="20.25" hidden="1" customHeight="1" x14ac:dyDescent="0.25">
      <c r="D55" s="178" t="s">
        <v>54</v>
      </c>
      <c r="E55" s="21"/>
      <c r="F55" s="21"/>
      <c r="G55" s="22"/>
      <c r="H55" s="67"/>
      <c r="I55" s="179" t="s">
        <v>55</v>
      </c>
      <c r="J55" s="23"/>
      <c r="K55" s="21"/>
      <c r="L55" s="180" t="s">
        <v>56</v>
      </c>
      <c r="M55" s="181"/>
      <c r="N55" s="181"/>
      <c r="O55" s="24"/>
      <c r="P55" s="22"/>
      <c r="Q55" s="22"/>
      <c r="R55" s="22"/>
    </row>
    <row r="56" spans="4:18" hidden="1" x14ac:dyDescent="0.2">
      <c r="D56" s="182"/>
      <c r="G56" s="183"/>
      <c r="H56" s="183"/>
      <c r="I56" s="184"/>
      <c r="J56" s="25"/>
      <c r="K56" s="185"/>
      <c r="L56" s="185"/>
      <c r="M56" s="185"/>
      <c r="N56" s="185"/>
      <c r="O56" s="186"/>
      <c r="P56" s="183"/>
      <c r="Q56" s="183"/>
      <c r="R56" s="183"/>
    </row>
  </sheetData>
  <sheetProtection algorithmName="SHA-512" hashValue="4TfxeSb1e062Kokmrl95gwYT1KE5lMLKS2MY8moEOPGfUTzZQ/JPBQ0xYTt7xcE+zwjolS0tiLeMf47rYOXfjQ==" saltValue="a7wNiSF/Cqraz2UTu0suVA==" spinCount="100000" sheet="1" selectLockedCells="1"/>
  <mergeCells count="16">
    <mergeCell ref="E39:G39"/>
    <mergeCell ref="D48:R48"/>
    <mergeCell ref="D49:R49"/>
    <mergeCell ref="K24:M24"/>
    <mergeCell ref="K25:M25"/>
    <mergeCell ref="K26:M26"/>
    <mergeCell ref="K32:N32"/>
    <mergeCell ref="K33:N33"/>
    <mergeCell ref="K34:N34"/>
    <mergeCell ref="K35:N35"/>
    <mergeCell ref="R10:R23"/>
    <mergeCell ref="E4:H4"/>
    <mergeCell ref="K4:P4"/>
    <mergeCell ref="E5:H5"/>
    <mergeCell ref="K5:P5"/>
    <mergeCell ref="E6:H6"/>
  </mergeCells>
  <printOptions horizontalCentered="1" gridLinesSet="0"/>
  <pageMargins left="0" right="0" top="0.78740157480314965" bottom="0.43307086614173229" header="0.51181102362204722" footer="0.19685039370078741"/>
  <pageSetup paperSize="9" scale="95" orientation="landscape" horizontalDpi="300" verticalDpi="300" r:id="rId1"/>
  <headerFooter alignWithMargins="0">
    <oddFooter>&amp;CSeite &amp;P von &amp;N</oddFooter>
  </headerFooter>
  <rowBreaks count="1" manualBreakCount="1">
    <brk id="2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3"/>
  <sheetViews>
    <sheetView showGridLines="0" topLeftCell="D1" zoomScaleNormal="100" zoomScaleSheetLayoutView="100" workbookViewId="0">
      <selection activeCell="P11" sqref="P11"/>
    </sheetView>
  </sheetViews>
  <sheetFormatPr baseColWidth="10" defaultRowHeight="12.75" x14ac:dyDescent="0.2"/>
  <cols>
    <col min="1" max="3" width="11.42578125" hidden="1" customWidth="1"/>
    <col min="4" max="4" width="7.28515625" customWidth="1"/>
    <col min="5" max="5" width="20.28515625" customWidth="1"/>
    <col min="6" max="6" width="4.140625" customWidth="1"/>
    <col min="7" max="7" width="8.28515625" customWidth="1"/>
    <col min="8" max="8" width="9.85546875" customWidth="1"/>
    <col min="9" max="10" width="10.5703125" customWidth="1"/>
    <col min="11" max="13" width="7.28515625" customWidth="1"/>
    <col min="14" max="16" width="10.5703125" customWidth="1"/>
    <col min="17" max="18" width="12.7109375" customWidth="1"/>
  </cols>
  <sheetData>
    <row r="1" spans="1:18" ht="25.5" customHeight="1" x14ac:dyDescent="0.2">
      <c r="D1" s="121" t="s">
        <v>0</v>
      </c>
      <c r="E1" s="122"/>
      <c r="F1" s="11"/>
      <c r="I1" s="123"/>
      <c r="J1" s="90" t="s">
        <v>121</v>
      </c>
      <c r="K1" s="124"/>
      <c r="L1" s="124"/>
      <c r="M1" s="124"/>
      <c r="N1" s="124"/>
      <c r="O1" s="125"/>
      <c r="Q1" s="126" t="s">
        <v>1</v>
      </c>
      <c r="R1" s="206">
        <v>46327</v>
      </c>
    </row>
    <row r="2" spans="1:18" s="1" customFormat="1" ht="21" customHeight="1" x14ac:dyDescent="0.2">
      <c r="D2" s="128" t="s">
        <v>62</v>
      </c>
      <c r="E2" s="89"/>
      <c r="F2" s="3"/>
      <c r="H2" s="129"/>
      <c r="I2" s="130"/>
      <c r="J2" s="131" t="s">
        <v>111</v>
      </c>
      <c r="K2" s="132"/>
      <c r="L2" s="132"/>
      <c r="M2" s="132"/>
      <c r="N2" s="132"/>
      <c r="O2" s="133"/>
      <c r="Q2" s="126" t="s">
        <v>2</v>
      </c>
      <c r="R2" s="206">
        <v>46327</v>
      </c>
    </row>
    <row r="3" spans="1:18" s="1" customFormat="1" ht="21" customHeight="1" x14ac:dyDescent="0.2">
      <c r="D3" s="128"/>
      <c r="E3" s="224"/>
      <c r="F3" s="3"/>
      <c r="H3" s="129"/>
      <c r="I3" s="137" t="s">
        <v>189</v>
      </c>
      <c r="J3" s="131"/>
      <c r="K3" s="224" t="s">
        <v>188</v>
      </c>
      <c r="L3" s="132"/>
      <c r="M3" s="132"/>
      <c r="N3" s="132"/>
      <c r="O3" s="133"/>
      <c r="Q3" s="126"/>
      <c r="R3" s="206"/>
    </row>
    <row r="4" spans="1:18" s="1" customFormat="1" ht="17.25" customHeight="1" x14ac:dyDescent="0.2">
      <c r="D4" s="135" t="s">
        <v>3</v>
      </c>
      <c r="E4" s="3" t="s">
        <v>139</v>
      </c>
      <c r="F4" s="136"/>
      <c r="I4" s="137" t="s">
        <v>4</v>
      </c>
      <c r="J4"/>
      <c r="K4" s="3" t="s">
        <v>140</v>
      </c>
      <c r="L4"/>
      <c r="Q4" s="126" t="s">
        <v>5</v>
      </c>
      <c r="R4" s="207">
        <v>1900</v>
      </c>
    </row>
    <row r="5" spans="1:18" s="1" customFormat="1" ht="17.25" customHeight="1" x14ac:dyDescent="0.2">
      <c r="D5" s="135" t="s">
        <v>6</v>
      </c>
      <c r="E5" s="385"/>
      <c r="F5" s="385"/>
      <c r="G5" s="385"/>
      <c r="H5" s="385"/>
      <c r="I5" s="89" t="s">
        <v>7</v>
      </c>
      <c r="J5"/>
      <c r="K5" s="386"/>
      <c r="L5" s="386"/>
      <c r="M5" s="386"/>
      <c r="N5" s="386"/>
      <c r="O5" s="386"/>
      <c r="P5" s="386"/>
      <c r="Q5" s="126" t="s">
        <v>8</v>
      </c>
      <c r="R5" s="229"/>
    </row>
    <row r="6" spans="1:18" s="2" customFormat="1" ht="17.25" customHeight="1" x14ac:dyDescent="0.25">
      <c r="D6" s="89" t="s">
        <v>87</v>
      </c>
      <c r="E6" s="89" t="s">
        <v>104</v>
      </c>
      <c r="F6"/>
      <c r="G6"/>
      <c r="H6" s="138"/>
      <c r="I6" s="139" t="s">
        <v>9</v>
      </c>
      <c r="J6"/>
      <c r="K6" s="89" t="s">
        <v>105</v>
      </c>
      <c r="L6"/>
      <c r="M6" s="91"/>
      <c r="N6" s="91"/>
      <c r="O6" s="92"/>
      <c r="P6" s="93"/>
      <c r="Q6" s="126" t="s">
        <v>8</v>
      </c>
      <c r="R6" s="94" t="s">
        <v>106</v>
      </c>
    </row>
    <row r="7" spans="1:18" s="45" customFormat="1" ht="37.5" x14ac:dyDescent="0.2">
      <c r="A7" s="4" t="s">
        <v>10</v>
      </c>
      <c r="B7" s="4" t="s">
        <v>11</v>
      </c>
      <c r="C7" s="4" t="s">
        <v>12</v>
      </c>
      <c r="D7" s="4" t="s">
        <v>13</v>
      </c>
      <c r="E7" s="4" t="s">
        <v>14</v>
      </c>
      <c r="F7" s="4" t="s">
        <v>15</v>
      </c>
      <c r="G7" s="4" t="s">
        <v>16</v>
      </c>
      <c r="H7" s="4" t="s">
        <v>63</v>
      </c>
      <c r="I7" s="26" t="s">
        <v>64</v>
      </c>
      <c r="J7" s="26" t="s">
        <v>65</v>
      </c>
      <c r="K7" s="5" t="s">
        <v>17</v>
      </c>
      <c r="L7" s="5"/>
      <c r="M7" s="5"/>
      <c r="N7" s="27" t="s">
        <v>66</v>
      </c>
      <c r="O7" s="26" t="s">
        <v>67</v>
      </c>
      <c r="P7" s="26" t="s">
        <v>68</v>
      </c>
      <c r="Q7" s="26" t="s">
        <v>69</v>
      </c>
      <c r="R7" s="28" t="s">
        <v>70</v>
      </c>
    </row>
    <row r="8" spans="1:18" x14ac:dyDescent="0.2">
      <c r="A8" s="6"/>
      <c r="B8" s="6"/>
      <c r="C8" s="6"/>
      <c r="D8" s="7" t="s">
        <v>18</v>
      </c>
      <c r="E8" s="46"/>
      <c r="F8" s="46" t="s">
        <v>18</v>
      </c>
      <c r="G8" s="46" t="s">
        <v>18</v>
      </c>
      <c r="H8" s="141" t="str">
        <f>"4 x 10 / "&amp;ROUND($L$10,2)</f>
        <v>4 x 10 / 20,83</v>
      </c>
      <c r="I8" s="8" t="s">
        <v>19</v>
      </c>
      <c r="J8" s="8" t="s">
        <v>20</v>
      </c>
      <c r="K8" s="4" t="s">
        <v>21</v>
      </c>
      <c r="L8" s="4" t="s">
        <v>22</v>
      </c>
      <c r="M8" s="4" t="s">
        <v>23</v>
      </c>
      <c r="N8" s="141" t="str">
        <f>"8 x 10 / "&amp;ROUND($L$10,2)</f>
        <v>8 x 10 / 20,83</v>
      </c>
      <c r="O8" s="8" t="s">
        <v>24</v>
      </c>
      <c r="P8" s="8" t="s">
        <v>25</v>
      </c>
      <c r="Q8" s="141" t="str">
        <f>"(4/14) x (10/"&amp;ROUND($L$10,2)&amp;")"</f>
        <v>(4/14) x (10/20,83)</v>
      </c>
      <c r="R8" s="8" t="s">
        <v>25</v>
      </c>
    </row>
    <row r="9" spans="1:18" s="11" customFormat="1" ht="12.75" customHeight="1" x14ac:dyDescent="0.2">
      <c r="A9" s="9"/>
      <c r="B9" s="9"/>
      <c r="C9" s="9"/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7.25" customHeight="1" x14ac:dyDescent="0.2">
      <c r="A10" s="6"/>
      <c r="B10" s="6"/>
      <c r="C10" s="6"/>
      <c r="D10" s="113" t="s">
        <v>184</v>
      </c>
      <c r="E10" s="96" t="s">
        <v>141</v>
      </c>
      <c r="F10" s="114" t="s">
        <v>107</v>
      </c>
      <c r="G10" s="107">
        <v>150.87</v>
      </c>
      <c r="H10" s="115">
        <f>G10*L10/20.83</f>
        <v>150.89414306289007</v>
      </c>
      <c r="I10" s="35" t="e">
        <f>$R$10/P10</f>
        <v>#DIV/0!</v>
      </c>
      <c r="J10" s="47" t="e">
        <f>G10*I10</f>
        <v>#DIV/0!</v>
      </c>
      <c r="K10" s="105">
        <v>5</v>
      </c>
      <c r="L10" s="221">
        <v>20.833333333333332</v>
      </c>
      <c r="M10" s="222">
        <v>250</v>
      </c>
      <c r="N10" s="35" t="e">
        <f>J10*L10/20.83</f>
        <v>#DIV/0!</v>
      </c>
      <c r="O10" s="48" t="e">
        <f>J10*L10</f>
        <v>#DIV/0!</v>
      </c>
      <c r="P10" s="226"/>
      <c r="Q10" s="35" t="e">
        <f>G10/P10*L10/20.83</f>
        <v>#DIV/0!</v>
      </c>
      <c r="R10" s="376"/>
    </row>
    <row r="11" spans="1:18" ht="17.25" customHeight="1" x14ac:dyDescent="0.2">
      <c r="A11" s="6"/>
      <c r="B11" s="6"/>
      <c r="C11" s="6"/>
      <c r="D11" s="109" t="s">
        <v>78</v>
      </c>
      <c r="E11" s="96" t="s">
        <v>97</v>
      </c>
      <c r="F11" s="118" t="s">
        <v>107</v>
      </c>
      <c r="G11" s="108">
        <v>17.72</v>
      </c>
      <c r="H11" s="115">
        <f t="shared" ref="H11:H18" si="0">G11*L11/20.83</f>
        <v>17.722835653704593</v>
      </c>
      <c r="I11" s="35" t="e">
        <f>$R$10/P11</f>
        <v>#DIV/0!</v>
      </c>
      <c r="J11" s="47" t="e">
        <f t="shared" ref="J11:J18" si="1">G11*I11</f>
        <v>#DIV/0!</v>
      </c>
      <c r="K11" s="105">
        <v>5</v>
      </c>
      <c r="L11" s="221">
        <v>20.833333333333332</v>
      </c>
      <c r="M11" s="222">
        <v>250</v>
      </c>
      <c r="N11" s="35" t="e">
        <f t="shared" ref="N11:N18" si="2">J11*L11/20.83</f>
        <v>#DIV/0!</v>
      </c>
      <c r="O11" s="48" t="e">
        <f t="shared" ref="O11:O18" si="3">J11*L11</f>
        <v>#DIV/0!</v>
      </c>
      <c r="P11" s="227"/>
      <c r="Q11" s="35" t="e">
        <f t="shared" ref="Q11:Q18" si="4">G11/P11*L11/20.83</f>
        <v>#DIV/0!</v>
      </c>
      <c r="R11" s="377"/>
    </row>
    <row r="12" spans="1:18" ht="17.25" customHeight="1" x14ac:dyDescent="0.2">
      <c r="A12" s="6"/>
      <c r="B12" s="6"/>
      <c r="C12" s="6"/>
      <c r="D12" s="109" t="s">
        <v>79</v>
      </c>
      <c r="E12" s="96" t="s">
        <v>112</v>
      </c>
      <c r="F12" s="118" t="s">
        <v>58</v>
      </c>
      <c r="G12" s="108">
        <v>8.8800000000000008</v>
      </c>
      <c r="H12" s="115">
        <f t="shared" si="0"/>
        <v>8.8814210273643788</v>
      </c>
      <c r="I12" s="35" t="e">
        <f t="shared" ref="I12:I18" si="5">$R$10/P12</f>
        <v>#DIV/0!</v>
      </c>
      <c r="J12" s="47" t="e">
        <f t="shared" si="1"/>
        <v>#DIV/0!</v>
      </c>
      <c r="K12" s="105">
        <v>5</v>
      </c>
      <c r="L12" s="221">
        <v>20.833333333333332</v>
      </c>
      <c r="M12" s="222">
        <v>250</v>
      </c>
      <c r="N12" s="35" t="e">
        <f t="shared" si="2"/>
        <v>#DIV/0!</v>
      </c>
      <c r="O12" s="48" t="e">
        <f t="shared" si="3"/>
        <v>#DIV/0!</v>
      </c>
      <c r="P12" s="227"/>
      <c r="Q12" s="35" t="e">
        <f t="shared" si="4"/>
        <v>#DIV/0!</v>
      </c>
      <c r="R12" s="377"/>
    </row>
    <row r="13" spans="1:18" ht="17.25" customHeight="1" x14ac:dyDescent="0.2">
      <c r="A13" s="6"/>
      <c r="B13" s="6"/>
      <c r="C13" s="6"/>
      <c r="D13" s="109" t="s">
        <v>80</v>
      </c>
      <c r="E13" s="96" t="s">
        <v>75</v>
      </c>
      <c r="F13" s="118" t="s">
        <v>59</v>
      </c>
      <c r="G13" s="108">
        <v>21.47</v>
      </c>
      <c r="H13" s="115">
        <f t="shared" si="0"/>
        <v>21.473435749719954</v>
      </c>
      <c r="I13" s="35" t="e">
        <f t="shared" si="5"/>
        <v>#DIV/0!</v>
      </c>
      <c r="J13" s="47" t="e">
        <f t="shared" si="1"/>
        <v>#DIV/0!</v>
      </c>
      <c r="K13" s="105">
        <v>5</v>
      </c>
      <c r="L13" s="221">
        <v>20.833333333333332</v>
      </c>
      <c r="M13" s="222">
        <v>250</v>
      </c>
      <c r="N13" s="35" t="e">
        <f t="shared" si="2"/>
        <v>#DIV/0!</v>
      </c>
      <c r="O13" s="48" t="e">
        <f t="shared" si="3"/>
        <v>#DIV/0!</v>
      </c>
      <c r="P13" s="227"/>
      <c r="Q13" s="35" t="e">
        <f t="shared" si="4"/>
        <v>#DIV/0!</v>
      </c>
      <c r="R13" s="377"/>
    </row>
    <row r="14" spans="1:18" ht="17.25" customHeight="1" x14ac:dyDescent="0.2">
      <c r="A14" s="6"/>
      <c r="B14" s="6"/>
      <c r="C14" s="6"/>
      <c r="D14" s="109" t="s">
        <v>81</v>
      </c>
      <c r="E14" s="116" t="s">
        <v>77</v>
      </c>
      <c r="F14" s="118" t="s">
        <v>107</v>
      </c>
      <c r="G14" s="108">
        <v>23.14</v>
      </c>
      <c r="H14" s="115">
        <f t="shared" si="0"/>
        <v>4.8138902224355897</v>
      </c>
      <c r="I14" s="35" t="e">
        <f t="shared" si="5"/>
        <v>#DIV/0!</v>
      </c>
      <c r="J14" s="47" t="e">
        <f t="shared" si="1"/>
        <v>#DIV/0!</v>
      </c>
      <c r="K14" s="106">
        <v>1</v>
      </c>
      <c r="L14" s="223">
        <v>4.333333333333333</v>
      </c>
      <c r="M14" s="222">
        <v>52</v>
      </c>
      <c r="N14" s="35" t="e">
        <f t="shared" si="2"/>
        <v>#DIV/0!</v>
      </c>
      <c r="O14" s="48" t="e">
        <f t="shared" si="3"/>
        <v>#DIV/0!</v>
      </c>
      <c r="P14" s="227"/>
      <c r="Q14" s="35" t="e">
        <f t="shared" si="4"/>
        <v>#DIV/0!</v>
      </c>
      <c r="R14" s="377"/>
    </row>
    <row r="15" spans="1:18" ht="17.25" customHeight="1" x14ac:dyDescent="0.2">
      <c r="A15" s="6"/>
      <c r="B15" s="6"/>
      <c r="C15" s="6"/>
      <c r="D15" s="109" t="s">
        <v>82</v>
      </c>
      <c r="E15" s="116" t="s">
        <v>142</v>
      </c>
      <c r="F15" s="118" t="s">
        <v>107</v>
      </c>
      <c r="G15" s="108">
        <v>11.88</v>
      </c>
      <c r="H15" s="115">
        <f t="shared" si="0"/>
        <v>0.57033125300048015</v>
      </c>
      <c r="I15" s="35" t="e">
        <f t="shared" si="5"/>
        <v>#DIV/0!</v>
      </c>
      <c r="J15" s="47" t="e">
        <f t="shared" si="1"/>
        <v>#DIV/0!</v>
      </c>
      <c r="K15" s="106">
        <v>0.23</v>
      </c>
      <c r="L15" s="223">
        <v>1</v>
      </c>
      <c r="M15" s="222">
        <v>12</v>
      </c>
      <c r="N15" s="35" t="e">
        <f t="shared" si="2"/>
        <v>#DIV/0!</v>
      </c>
      <c r="O15" s="48" t="e">
        <f t="shared" si="3"/>
        <v>#DIV/0!</v>
      </c>
      <c r="P15" s="227"/>
      <c r="Q15" s="35" t="e">
        <f t="shared" si="4"/>
        <v>#DIV/0!</v>
      </c>
      <c r="R15" s="377"/>
    </row>
    <row r="16" spans="1:18" ht="17.25" customHeight="1" x14ac:dyDescent="0.2">
      <c r="A16" s="6"/>
      <c r="B16" s="6"/>
      <c r="C16" s="6"/>
      <c r="D16" s="109" t="s">
        <v>83</v>
      </c>
      <c r="E16" s="116" t="s">
        <v>127</v>
      </c>
      <c r="F16" s="118" t="s">
        <v>107</v>
      </c>
      <c r="G16" s="108">
        <v>4.1399999999999997</v>
      </c>
      <c r="H16" s="115">
        <f t="shared" si="0"/>
        <v>0.19875180028804609</v>
      </c>
      <c r="I16" s="35" t="e">
        <f t="shared" si="5"/>
        <v>#DIV/0!</v>
      </c>
      <c r="J16" s="47" t="e">
        <f t="shared" si="1"/>
        <v>#DIV/0!</v>
      </c>
      <c r="K16" s="106">
        <v>0.23</v>
      </c>
      <c r="L16" s="223">
        <v>1</v>
      </c>
      <c r="M16" s="222">
        <v>12</v>
      </c>
      <c r="N16" s="35" t="e">
        <f t="shared" si="2"/>
        <v>#DIV/0!</v>
      </c>
      <c r="O16" s="48" t="e">
        <f t="shared" si="3"/>
        <v>#DIV/0!</v>
      </c>
      <c r="P16" s="227"/>
      <c r="Q16" s="35" t="e">
        <f t="shared" si="4"/>
        <v>#DIV/0!</v>
      </c>
      <c r="R16" s="377"/>
    </row>
    <row r="17" spans="1:18" ht="27.75" customHeight="1" x14ac:dyDescent="0.2">
      <c r="A17" s="6"/>
      <c r="B17" s="6"/>
      <c r="C17" s="6"/>
      <c r="D17" s="120" t="s">
        <v>183</v>
      </c>
      <c r="E17" s="117" t="s">
        <v>120</v>
      </c>
      <c r="F17" s="97" t="s">
        <v>99</v>
      </c>
      <c r="G17" s="98">
        <v>1.26</v>
      </c>
      <c r="H17" s="99">
        <f t="shared" si="0"/>
        <v>0.26212193951032164</v>
      </c>
      <c r="I17" s="100" t="e">
        <f t="shared" si="5"/>
        <v>#DIV/0!</v>
      </c>
      <c r="J17" s="101" t="e">
        <f>G17*I17</f>
        <v>#DIV/0!</v>
      </c>
      <c r="K17" s="102">
        <v>1</v>
      </c>
      <c r="L17" s="102">
        <v>4.333333333333333</v>
      </c>
      <c r="M17" s="97">
        <v>52</v>
      </c>
      <c r="N17" s="100" t="e">
        <f t="shared" si="2"/>
        <v>#DIV/0!</v>
      </c>
      <c r="O17" s="103" t="e">
        <f t="shared" si="3"/>
        <v>#DIV/0!</v>
      </c>
      <c r="P17" s="227"/>
      <c r="Q17" s="100" t="e">
        <f t="shared" si="4"/>
        <v>#DIV/0!</v>
      </c>
      <c r="R17" s="377"/>
    </row>
    <row r="18" spans="1:18" ht="25.15" customHeight="1" x14ac:dyDescent="0.2">
      <c r="A18" s="6"/>
      <c r="B18" s="6"/>
      <c r="C18" s="6"/>
      <c r="D18" s="120" t="s">
        <v>110</v>
      </c>
      <c r="E18" s="117" t="s">
        <v>114</v>
      </c>
      <c r="F18" s="97" t="s">
        <v>99</v>
      </c>
      <c r="G18" s="98">
        <v>11.16</v>
      </c>
      <c r="H18" s="99">
        <f t="shared" si="0"/>
        <v>2.3216514642342778</v>
      </c>
      <c r="I18" s="100" t="e">
        <f t="shared" si="5"/>
        <v>#DIV/0!</v>
      </c>
      <c r="J18" s="101" t="e">
        <f t="shared" si="1"/>
        <v>#DIV/0!</v>
      </c>
      <c r="K18" s="102">
        <v>1</v>
      </c>
      <c r="L18" s="102">
        <v>4.333333333333333</v>
      </c>
      <c r="M18" s="97">
        <v>52</v>
      </c>
      <c r="N18" s="100" t="e">
        <f t="shared" si="2"/>
        <v>#DIV/0!</v>
      </c>
      <c r="O18" s="103" t="e">
        <f t="shared" si="3"/>
        <v>#DIV/0!</v>
      </c>
      <c r="P18" s="227"/>
      <c r="Q18" s="100" t="e">
        <f t="shared" si="4"/>
        <v>#DIV/0!</v>
      </c>
      <c r="R18" s="378"/>
    </row>
    <row r="19" spans="1:18" ht="17.25" customHeight="1" thickBot="1" x14ac:dyDescent="0.25">
      <c r="D19" s="82"/>
      <c r="E19" s="70" t="s">
        <v>41</v>
      </c>
      <c r="F19" s="71"/>
      <c r="G19" s="72">
        <f>SUM(G10:G18)</f>
        <v>250.51999999999995</v>
      </c>
      <c r="H19" s="73">
        <f>SUM(H10:H18)</f>
        <v>207.13858217314768</v>
      </c>
      <c r="I19" s="71"/>
      <c r="J19" s="74"/>
      <c r="K19" s="379" t="s">
        <v>42</v>
      </c>
      <c r="L19" s="380"/>
      <c r="M19" s="381"/>
      <c r="N19" s="41" t="e">
        <f>SUM(N10:N18)</f>
        <v>#DIV/0!</v>
      </c>
      <c r="O19" s="78" t="e">
        <f>SUM(O10:O18)</f>
        <v>#DIV/0!</v>
      </c>
      <c r="P19" s="142"/>
      <c r="Q19" s="143" t="e">
        <f>SUM(Q10:Q18)</f>
        <v>#DIV/0!</v>
      </c>
      <c r="R19" s="49"/>
    </row>
    <row r="20" spans="1:18" ht="17.25" customHeight="1" x14ac:dyDescent="0.2">
      <c r="D20" s="12" t="s">
        <v>43</v>
      </c>
      <c r="E20" s="144"/>
      <c r="F20" s="144"/>
      <c r="G20" s="145"/>
      <c r="H20" s="142"/>
      <c r="I20" s="146"/>
      <c r="J20" s="76"/>
      <c r="K20" s="390" t="s">
        <v>93</v>
      </c>
      <c r="L20" s="391"/>
      <c r="M20" s="392"/>
      <c r="N20" s="41" t="e">
        <f>N19*19%</f>
        <v>#DIV/0!</v>
      </c>
      <c r="O20" s="78" t="e">
        <f>O19*19%</f>
        <v>#DIV/0!</v>
      </c>
      <c r="P20" s="147" t="s">
        <v>44</v>
      </c>
      <c r="Q20" s="148" t="e">
        <f>O19*P21</f>
        <v>#DIV/0!</v>
      </c>
      <c r="R20" s="149" t="s">
        <v>115</v>
      </c>
    </row>
    <row r="21" spans="1:18" ht="17.25" customHeight="1" thickBot="1" x14ac:dyDescent="0.25">
      <c r="D21" s="150" t="s">
        <v>45</v>
      </c>
      <c r="E21" s="151"/>
      <c r="F21" s="151"/>
      <c r="G21" s="51"/>
      <c r="H21" s="52"/>
      <c r="I21" s="13"/>
      <c r="J21" s="53"/>
      <c r="K21" s="387" t="s">
        <v>46</v>
      </c>
      <c r="L21" s="388"/>
      <c r="M21" s="389"/>
      <c r="N21" s="44" t="e">
        <f>N19+N20</f>
        <v>#DIV/0!</v>
      </c>
      <c r="O21" s="79" t="e">
        <f>O19+O20</f>
        <v>#DIV/0!</v>
      </c>
      <c r="P21" s="152">
        <v>12</v>
      </c>
      <c r="Q21" s="81" t="e">
        <f>O21*P21</f>
        <v>#DIV/0!</v>
      </c>
      <c r="R21" s="15" t="s">
        <v>94</v>
      </c>
    </row>
    <row r="22" spans="1:18" ht="17.25" customHeight="1" x14ac:dyDescent="0.2">
      <c r="D22" s="153"/>
      <c r="E22" s="144"/>
      <c r="F22" s="144"/>
      <c r="G22" s="145"/>
      <c r="H22" s="142"/>
      <c r="I22" s="146"/>
      <c r="J22" s="50"/>
      <c r="K22" s="94"/>
      <c r="L22" s="94"/>
      <c r="M22" s="94"/>
      <c r="N22" s="143"/>
      <c r="O22" s="154"/>
      <c r="P22" s="155"/>
      <c r="Q22" s="77"/>
      <c r="R22" s="147"/>
    </row>
    <row r="23" spans="1:18" ht="17.25" customHeight="1" thickBot="1" x14ac:dyDescent="0.25">
      <c r="D23" s="153"/>
      <c r="E23" s="144"/>
      <c r="F23" s="144"/>
      <c r="G23" s="145"/>
      <c r="H23" s="142"/>
      <c r="I23" s="146"/>
      <c r="J23" s="50"/>
      <c r="K23" s="94"/>
      <c r="L23" s="94"/>
      <c r="M23" s="94"/>
      <c r="N23" s="143"/>
      <c r="O23" s="154"/>
      <c r="P23" s="155"/>
      <c r="Q23" s="77"/>
      <c r="R23" s="147"/>
    </row>
    <row r="24" spans="1:18" ht="29.25" x14ac:dyDescent="0.2">
      <c r="D24" s="32" t="s">
        <v>13</v>
      </c>
      <c r="E24" s="68" t="s">
        <v>14</v>
      </c>
      <c r="F24" s="68" t="s">
        <v>15</v>
      </c>
      <c r="G24" s="68" t="s">
        <v>16</v>
      </c>
      <c r="H24" s="68"/>
      <c r="I24" s="56"/>
      <c r="J24" s="56"/>
      <c r="K24" s="156" t="s">
        <v>17</v>
      </c>
      <c r="L24" s="156"/>
      <c r="M24" s="156"/>
      <c r="N24" s="69" t="s">
        <v>88</v>
      </c>
      <c r="O24" s="56" t="s">
        <v>89</v>
      </c>
      <c r="P24" s="56"/>
      <c r="Q24" s="56" t="s">
        <v>90</v>
      </c>
      <c r="R24" s="58" t="s">
        <v>91</v>
      </c>
    </row>
    <row r="25" spans="1:18" ht="17.25" customHeight="1" x14ac:dyDescent="0.2">
      <c r="D25" s="33" t="s">
        <v>26</v>
      </c>
      <c r="E25" s="10" t="s">
        <v>27</v>
      </c>
      <c r="F25" s="10" t="s">
        <v>28</v>
      </c>
      <c r="G25" s="10" t="s">
        <v>29</v>
      </c>
      <c r="H25" s="10" t="s">
        <v>30</v>
      </c>
      <c r="I25" s="10" t="s">
        <v>31</v>
      </c>
      <c r="J25" s="10" t="s">
        <v>32</v>
      </c>
      <c r="K25" s="10" t="s">
        <v>33</v>
      </c>
      <c r="L25" s="10" t="s">
        <v>34</v>
      </c>
      <c r="M25" s="10" t="s">
        <v>35</v>
      </c>
      <c r="N25" s="10" t="s">
        <v>36</v>
      </c>
      <c r="O25" s="10" t="s">
        <v>37</v>
      </c>
      <c r="P25" s="10"/>
      <c r="Q25" s="10" t="s">
        <v>39</v>
      </c>
      <c r="R25" s="62" t="s">
        <v>25</v>
      </c>
    </row>
    <row r="26" spans="1:18" ht="17.25" customHeight="1" x14ac:dyDescent="0.2">
      <c r="D26" s="110" t="s">
        <v>95</v>
      </c>
      <c r="E26" s="401" t="s">
        <v>92</v>
      </c>
      <c r="F26" s="402"/>
      <c r="G26" s="403"/>
      <c r="H26" s="221"/>
      <c r="I26" s="111"/>
      <c r="J26" s="34"/>
      <c r="K26" s="106">
        <v>5</v>
      </c>
      <c r="L26" s="221">
        <v>20.833333333333332</v>
      </c>
      <c r="M26" s="222">
        <v>250</v>
      </c>
      <c r="N26" s="35">
        <f>Q26*R26</f>
        <v>0</v>
      </c>
      <c r="O26" s="35">
        <f>N26*L26</f>
        <v>0</v>
      </c>
      <c r="P26" s="112"/>
      <c r="Q26" s="104">
        <v>0.34</v>
      </c>
      <c r="R26" s="36"/>
    </row>
    <row r="27" spans="1:18" ht="17.25" customHeight="1" thickBot="1" x14ac:dyDescent="0.25">
      <c r="D27" s="37"/>
      <c r="K27" s="157" t="s">
        <v>42</v>
      </c>
      <c r="L27" s="158"/>
      <c r="M27" s="158"/>
      <c r="N27" s="38">
        <f>SUM(N26)</f>
        <v>0</v>
      </c>
      <c r="O27" s="38">
        <f>SUM(O26)</f>
        <v>0</v>
      </c>
      <c r="P27" s="159"/>
      <c r="Q27" s="143">
        <f>SUM(Q26)</f>
        <v>0.34</v>
      </c>
      <c r="R27" s="75"/>
    </row>
    <row r="28" spans="1:18" ht="17.25" customHeight="1" x14ac:dyDescent="0.2">
      <c r="D28" s="39"/>
      <c r="I28" s="146"/>
      <c r="J28" s="40"/>
      <c r="K28" s="160"/>
      <c r="L28" s="94" t="s">
        <v>93</v>
      </c>
      <c r="M28" s="158"/>
      <c r="N28" s="41">
        <f>N27*19%</f>
        <v>0</v>
      </c>
      <c r="O28" s="41">
        <f>O27*19%</f>
        <v>0</v>
      </c>
      <c r="P28" s="147" t="s">
        <v>44</v>
      </c>
      <c r="Q28" s="119">
        <f>O27*P29</f>
        <v>0</v>
      </c>
      <c r="R28" s="161" t="s">
        <v>115</v>
      </c>
    </row>
    <row r="29" spans="1:18" ht="17.25" customHeight="1" thickBot="1" x14ac:dyDescent="0.25">
      <c r="D29" s="42"/>
      <c r="E29" s="21"/>
      <c r="F29" s="21"/>
      <c r="G29" s="21"/>
      <c r="H29" s="21"/>
      <c r="I29" s="13"/>
      <c r="J29" s="43"/>
      <c r="K29" s="162"/>
      <c r="L29" s="14" t="s">
        <v>46</v>
      </c>
      <c r="M29" s="163"/>
      <c r="N29" s="44">
        <f>N27+N28</f>
        <v>0</v>
      </c>
      <c r="O29" s="44">
        <f>O27+O28</f>
        <v>0</v>
      </c>
      <c r="P29" s="152">
        <f>P21</f>
        <v>12</v>
      </c>
      <c r="Q29" s="81">
        <f>O29*P29</f>
        <v>0</v>
      </c>
      <c r="R29" s="66" t="s">
        <v>94</v>
      </c>
    </row>
    <row r="30" spans="1:18" ht="17.25" customHeight="1" x14ac:dyDescent="0.25">
      <c r="D30" s="164"/>
      <c r="F30" s="11"/>
      <c r="G30" s="18"/>
      <c r="H30" s="165"/>
      <c r="I30" s="166"/>
      <c r="J30" s="19"/>
      <c r="K30" s="80"/>
      <c r="M30" s="167"/>
      <c r="N30" s="167"/>
      <c r="O30" s="168"/>
      <c r="P30" s="147"/>
      <c r="Q30" s="154"/>
      <c r="R30" s="147"/>
    </row>
    <row r="31" spans="1:18" ht="21" customHeight="1" x14ac:dyDescent="0.25">
      <c r="D31" s="164" t="s">
        <v>51</v>
      </c>
      <c r="F31" s="11"/>
      <c r="G31" s="18"/>
      <c r="H31" s="165"/>
      <c r="I31" s="166"/>
      <c r="J31" s="19"/>
      <c r="K31" s="80"/>
      <c r="M31" s="167"/>
      <c r="N31" s="167"/>
      <c r="O31" s="168"/>
      <c r="P31" s="147" t="s">
        <v>52</v>
      </c>
      <c r="Q31" s="169" t="e">
        <f>Q21+Q29</f>
        <v>#DIV/0!</v>
      </c>
      <c r="R31" s="147" t="s">
        <v>94</v>
      </c>
    </row>
    <row r="32" spans="1:18" ht="21" customHeight="1" x14ac:dyDescent="0.25">
      <c r="D32" s="29" t="s">
        <v>57</v>
      </c>
      <c r="F32" s="11"/>
      <c r="G32" s="18"/>
      <c r="H32" s="165"/>
      <c r="I32" s="166"/>
      <c r="J32" s="19"/>
      <c r="K32" s="80"/>
      <c r="M32" s="167"/>
      <c r="N32" s="167"/>
      <c r="O32" s="168"/>
      <c r="P32" s="170" t="s">
        <v>129</v>
      </c>
      <c r="Q32" s="169" t="e">
        <f>Q31*4</f>
        <v>#DIV/0!</v>
      </c>
      <c r="R32" s="171" t="s">
        <v>53</v>
      </c>
    </row>
    <row r="33" spans="4:18" ht="17.25" customHeight="1" x14ac:dyDescent="0.25">
      <c r="D33" s="135"/>
      <c r="E33" s="172"/>
      <c r="F33" s="172"/>
      <c r="G33" s="173"/>
      <c r="H33" s="174"/>
      <c r="I33" s="174"/>
      <c r="J33" s="20"/>
      <c r="K33" s="80"/>
      <c r="M33" s="167"/>
      <c r="N33" s="167"/>
      <c r="O33" s="168"/>
      <c r="P33" s="93"/>
      <c r="Q33" s="175" t="e">
        <f>Q31/119*100</f>
        <v>#DIV/0!</v>
      </c>
      <c r="R33" s="159" t="s">
        <v>115</v>
      </c>
    </row>
    <row r="34" spans="4:18" ht="17.25" customHeight="1" x14ac:dyDescent="0.25">
      <c r="D34" s="176"/>
      <c r="E34" s="172"/>
      <c r="F34" s="172"/>
      <c r="G34" s="173"/>
      <c r="H34" s="174"/>
      <c r="I34" s="174"/>
      <c r="J34" s="20"/>
      <c r="K34" s="80"/>
      <c r="M34" s="167"/>
      <c r="N34" s="167"/>
      <c r="O34" s="168"/>
      <c r="P34" s="93"/>
      <c r="Q34" s="175" t="e">
        <f>Q32/119*100</f>
        <v>#DIV/0!</v>
      </c>
      <c r="R34" s="159" t="s">
        <v>115</v>
      </c>
    </row>
    <row r="35" spans="4:18" ht="78" customHeight="1" x14ac:dyDescent="0.2">
      <c r="D35" s="393" t="s">
        <v>182</v>
      </c>
      <c r="E35" s="393"/>
      <c r="F35" s="393"/>
      <c r="G35" s="393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</row>
    <row r="36" spans="4:18" ht="17.25" customHeight="1" x14ac:dyDescent="0.2">
      <c r="D36" s="394" t="s">
        <v>116</v>
      </c>
      <c r="E36" s="394"/>
      <c r="F36" s="394"/>
      <c r="G36" s="394"/>
      <c r="H36" s="394"/>
      <c r="I36" s="394"/>
      <c r="J36" s="394"/>
      <c r="K36" s="394"/>
      <c r="L36" s="394"/>
      <c r="M36" s="394"/>
      <c r="N36" s="394"/>
      <c r="O36" s="394"/>
      <c r="P36" s="394"/>
      <c r="Q36" s="394"/>
      <c r="R36" s="394"/>
    </row>
    <row r="37" spans="4:18" ht="10.5" customHeight="1" x14ac:dyDescent="0.25">
      <c r="D37" s="177"/>
      <c r="E37" s="172"/>
      <c r="F37" s="172"/>
      <c r="G37" s="173"/>
      <c r="H37" s="174"/>
      <c r="I37" s="174"/>
      <c r="J37" s="20"/>
      <c r="K37" s="80"/>
      <c r="M37" s="167"/>
      <c r="N37" s="167"/>
      <c r="O37" s="168"/>
      <c r="P37" s="93"/>
      <c r="Q37" s="92"/>
      <c r="R37" s="147"/>
    </row>
    <row r="38" spans="4:18" ht="10.5" customHeight="1" x14ac:dyDescent="0.25">
      <c r="D38" s="177"/>
      <c r="E38" s="172"/>
      <c r="F38" s="172"/>
      <c r="G38" s="173"/>
      <c r="H38" s="174"/>
      <c r="I38" s="174"/>
      <c r="J38" s="20"/>
      <c r="K38" s="80"/>
      <c r="M38" s="167"/>
      <c r="N38" s="167"/>
      <c r="O38" s="168"/>
      <c r="P38" s="93"/>
      <c r="Q38" s="92"/>
      <c r="R38" s="147"/>
    </row>
    <row r="39" spans="4:18" ht="10.5" customHeight="1" x14ac:dyDescent="0.25">
      <c r="D39" s="177"/>
      <c r="E39" s="172"/>
      <c r="F39" s="172"/>
      <c r="G39" s="173"/>
      <c r="H39" s="174"/>
      <c r="I39" s="174"/>
      <c r="J39" s="20"/>
      <c r="K39" s="80"/>
      <c r="M39" s="167"/>
      <c r="N39" s="167"/>
      <c r="O39" s="168"/>
      <c r="P39" s="93"/>
      <c r="Q39" s="92"/>
      <c r="R39" s="147"/>
    </row>
    <row r="40" spans="4:18" ht="10.5" hidden="1" customHeight="1" x14ac:dyDescent="0.25">
      <c r="D40" s="177"/>
      <c r="E40" s="172"/>
      <c r="F40" s="172"/>
      <c r="G40" s="173"/>
      <c r="H40" s="174"/>
      <c r="I40" s="174"/>
      <c r="J40" s="20"/>
      <c r="K40" s="80"/>
      <c r="M40" s="167"/>
      <c r="N40" s="167"/>
      <c r="O40" s="168"/>
      <c r="P40" s="93"/>
      <c r="Q40" s="92"/>
      <c r="R40" s="147"/>
    </row>
    <row r="41" spans="4:18" ht="10.5" hidden="1" customHeight="1" x14ac:dyDescent="0.25">
      <c r="D41" s="177"/>
      <c r="E41" s="172"/>
      <c r="F41" s="172"/>
      <c r="G41" s="173"/>
      <c r="H41" s="174"/>
      <c r="I41" s="174"/>
      <c r="J41" s="20"/>
      <c r="K41" s="80"/>
      <c r="M41" s="167"/>
      <c r="N41" s="167"/>
      <c r="O41" s="168"/>
      <c r="P41" s="93"/>
      <c r="Q41" s="92"/>
      <c r="R41" s="147"/>
    </row>
    <row r="42" spans="4:18" ht="20.25" hidden="1" customHeight="1" x14ac:dyDescent="0.25">
      <c r="D42" s="178" t="s">
        <v>54</v>
      </c>
      <c r="E42" s="21"/>
      <c r="F42" s="21"/>
      <c r="G42" s="22"/>
      <c r="H42" s="67"/>
      <c r="I42" s="179" t="s">
        <v>55</v>
      </c>
      <c r="J42" s="23"/>
      <c r="K42" s="21"/>
      <c r="L42" s="180" t="s">
        <v>56</v>
      </c>
      <c r="M42" s="181"/>
      <c r="N42" s="181"/>
      <c r="O42" s="24"/>
      <c r="P42" s="22"/>
      <c r="Q42" s="22"/>
      <c r="R42" s="22"/>
    </row>
    <row r="43" spans="4:18" hidden="1" x14ac:dyDescent="0.2">
      <c r="D43" s="182"/>
      <c r="G43" s="183"/>
      <c r="H43" s="183"/>
      <c r="I43" s="184"/>
      <c r="J43" s="25"/>
      <c r="K43" s="185"/>
      <c r="L43" s="185"/>
      <c r="M43" s="185"/>
      <c r="N43" s="185"/>
      <c r="O43" s="186"/>
      <c r="P43" s="183"/>
      <c r="Q43" s="183"/>
      <c r="R43" s="183"/>
    </row>
  </sheetData>
  <sheetProtection algorithmName="SHA-512" hashValue="pZpHfFpEY3Tj0CdMZ32Es43BzJUAARwvkOu/3l2RHVO8S4dNfJj+PGc7I8Q9UC8KzLtJjbAxtgDc3tFQA8Y83g==" saltValue="xTHdpUP17/+tXIgO6Iwhxg==" spinCount="100000" sheet="1" selectLockedCells="1"/>
  <mergeCells count="9">
    <mergeCell ref="D35:R35"/>
    <mergeCell ref="D36:R36"/>
    <mergeCell ref="K21:M21"/>
    <mergeCell ref="E5:H5"/>
    <mergeCell ref="K5:P5"/>
    <mergeCell ref="R10:R18"/>
    <mergeCell ref="K19:M19"/>
    <mergeCell ref="K20:M20"/>
    <mergeCell ref="E26:G26"/>
  </mergeCells>
  <printOptions horizontalCentered="1" gridLinesSet="0"/>
  <pageMargins left="0" right="0" top="0.78740157480314965" bottom="0.43307086614173229" header="0.51181102362204722" footer="0.19685039370078741"/>
  <pageSetup paperSize="9" scale="95" orientation="landscape" horizontalDpi="300" verticalDpi="300" r:id="rId1"/>
  <headerFooter alignWithMargins="0">
    <oddFooter>&amp;CSeite &amp;P von &amp;N</oddFooter>
  </headerFooter>
  <rowBreaks count="1" manualBreakCount="1">
    <brk id="2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8"/>
  <sheetViews>
    <sheetView showGridLines="0" tabSelected="1" topLeftCell="D14" zoomScaleNormal="100" zoomScaleSheetLayoutView="100" workbookViewId="0">
      <selection activeCell="P34" sqref="P34"/>
    </sheetView>
  </sheetViews>
  <sheetFormatPr baseColWidth="10" defaultRowHeight="12.75" x14ac:dyDescent="0.2"/>
  <cols>
    <col min="1" max="3" width="11.42578125" hidden="1" customWidth="1"/>
    <col min="4" max="4" width="7.28515625" customWidth="1"/>
    <col min="5" max="5" width="23.42578125" customWidth="1"/>
    <col min="6" max="6" width="4.140625" customWidth="1"/>
    <col min="7" max="7" width="8.28515625" customWidth="1"/>
    <col min="8" max="8" width="9.85546875" customWidth="1"/>
    <col min="9" max="10" width="10.5703125" customWidth="1"/>
    <col min="11" max="13" width="7.28515625" customWidth="1"/>
    <col min="14" max="16" width="10.5703125" customWidth="1"/>
    <col min="17" max="18" width="12.7109375" customWidth="1"/>
  </cols>
  <sheetData>
    <row r="1" spans="1:18" ht="25.5" customHeight="1" x14ac:dyDescent="0.2">
      <c r="D1" s="121" t="s">
        <v>0</v>
      </c>
      <c r="E1" s="122"/>
      <c r="F1" s="11"/>
      <c r="I1" s="123"/>
      <c r="J1" s="90" t="s">
        <v>121</v>
      </c>
      <c r="K1" s="124"/>
      <c r="L1" s="124"/>
      <c r="M1" s="124"/>
      <c r="N1" s="124"/>
      <c r="O1" s="125"/>
      <c r="Q1" s="126" t="s">
        <v>1</v>
      </c>
      <c r="R1" s="127">
        <v>46327</v>
      </c>
    </row>
    <row r="2" spans="1:18" s="1" customFormat="1" ht="21" customHeight="1" x14ac:dyDescent="0.2">
      <c r="D2" s="128" t="s">
        <v>62</v>
      </c>
      <c r="E2" s="89"/>
      <c r="F2" s="3"/>
      <c r="H2" s="129"/>
      <c r="I2" s="130"/>
      <c r="J2" s="131" t="s">
        <v>111</v>
      </c>
      <c r="K2" s="132"/>
      <c r="L2" s="132"/>
      <c r="M2" s="132"/>
      <c r="N2" s="132"/>
      <c r="O2" s="133"/>
      <c r="Q2" s="126" t="s">
        <v>2</v>
      </c>
      <c r="R2" s="134">
        <v>46327</v>
      </c>
    </row>
    <row r="3" spans="1:18" s="1" customFormat="1" ht="21" customHeight="1" x14ac:dyDescent="0.2">
      <c r="D3" s="128"/>
      <c r="E3" s="224"/>
      <c r="F3" s="3"/>
      <c r="H3" s="129"/>
      <c r="I3" s="137" t="s">
        <v>189</v>
      </c>
      <c r="J3" s="131"/>
      <c r="K3" s="224" t="s">
        <v>188</v>
      </c>
      <c r="L3" s="132"/>
      <c r="M3" s="132"/>
      <c r="N3" s="132"/>
      <c r="O3" s="133"/>
      <c r="Q3" s="126"/>
      <c r="R3" s="206"/>
    </row>
    <row r="4" spans="1:18" s="1" customFormat="1" ht="17.25" customHeight="1" x14ac:dyDescent="0.2">
      <c r="D4" s="135" t="s">
        <v>3</v>
      </c>
      <c r="E4" s="375" t="s">
        <v>143</v>
      </c>
      <c r="F4" s="375"/>
      <c r="G4" s="375"/>
      <c r="H4" s="375"/>
      <c r="I4" s="137" t="s">
        <v>4</v>
      </c>
      <c r="J4"/>
      <c r="K4" s="375" t="s">
        <v>174</v>
      </c>
      <c r="L4" s="375"/>
      <c r="M4" s="375"/>
      <c r="N4" s="375"/>
      <c r="O4" s="375"/>
      <c r="P4" s="375"/>
      <c r="Q4" s="126" t="s">
        <v>5</v>
      </c>
      <c r="R4" s="187">
        <v>5141</v>
      </c>
    </row>
    <row r="5" spans="1:18" s="1" customFormat="1" ht="17.25" customHeight="1" x14ac:dyDescent="0.2">
      <c r="D5" s="135" t="s">
        <v>6</v>
      </c>
      <c r="E5" s="385"/>
      <c r="F5" s="385"/>
      <c r="G5" s="385"/>
      <c r="H5" s="385"/>
      <c r="I5" s="89" t="s">
        <v>7</v>
      </c>
      <c r="J5"/>
      <c r="K5" s="386"/>
      <c r="L5" s="386"/>
      <c r="M5" s="386"/>
      <c r="N5" s="386"/>
      <c r="O5" s="386"/>
      <c r="P5" s="386"/>
      <c r="Q5" s="126" t="s">
        <v>8</v>
      </c>
      <c r="R5" s="225"/>
    </row>
    <row r="6" spans="1:18" s="2" customFormat="1" ht="17.25" customHeight="1" x14ac:dyDescent="0.25">
      <c r="D6" s="89" t="s">
        <v>87</v>
      </c>
      <c r="E6" s="424" t="s">
        <v>104</v>
      </c>
      <c r="F6" s="424"/>
      <c r="G6" s="424"/>
      <c r="H6" s="424"/>
      <c r="I6" s="139" t="s">
        <v>9</v>
      </c>
      <c r="J6"/>
      <c r="K6" s="89" t="s">
        <v>105</v>
      </c>
      <c r="L6"/>
      <c r="M6" s="91"/>
      <c r="N6" s="91"/>
      <c r="O6" s="92"/>
      <c r="P6" s="93"/>
      <c r="Q6" s="126" t="s">
        <v>8</v>
      </c>
      <c r="R6" s="140" t="s">
        <v>106</v>
      </c>
    </row>
    <row r="7" spans="1:18" s="45" customFormat="1" ht="37.5" x14ac:dyDescent="0.2">
      <c r="A7" s="4" t="s">
        <v>10</v>
      </c>
      <c r="B7" s="4" t="s">
        <v>11</v>
      </c>
      <c r="C7" s="4" t="s">
        <v>12</v>
      </c>
      <c r="D7" s="4" t="s">
        <v>13</v>
      </c>
      <c r="E7" s="4" t="s">
        <v>14</v>
      </c>
      <c r="F7" s="4" t="s">
        <v>15</v>
      </c>
      <c r="G7" s="4" t="s">
        <v>16</v>
      </c>
      <c r="H7" s="4" t="s">
        <v>63</v>
      </c>
      <c r="I7" s="26" t="s">
        <v>64</v>
      </c>
      <c r="J7" s="26" t="s">
        <v>65</v>
      </c>
      <c r="K7" s="5" t="s">
        <v>17</v>
      </c>
      <c r="L7" s="5"/>
      <c r="M7" s="5"/>
      <c r="N7" s="27" t="s">
        <v>66</v>
      </c>
      <c r="O7" s="26" t="s">
        <v>67</v>
      </c>
      <c r="P7" s="26" t="s">
        <v>68</v>
      </c>
      <c r="Q7" s="26" t="s">
        <v>69</v>
      </c>
      <c r="R7" s="28" t="s">
        <v>70</v>
      </c>
    </row>
    <row r="8" spans="1:18" x14ac:dyDescent="0.2">
      <c r="A8" s="6"/>
      <c r="B8" s="6"/>
      <c r="C8" s="6"/>
      <c r="D8" s="7" t="s">
        <v>18</v>
      </c>
      <c r="E8" s="46"/>
      <c r="F8" s="46" t="s">
        <v>18</v>
      </c>
      <c r="G8" s="46" t="s">
        <v>18</v>
      </c>
      <c r="H8" s="141" t="str">
        <f>"4 x 10 / "&amp;ROUND($L$10,2)</f>
        <v>4 x 10 / 20,83</v>
      </c>
      <c r="I8" s="8" t="s">
        <v>19</v>
      </c>
      <c r="J8" s="8" t="s">
        <v>20</v>
      </c>
      <c r="K8" s="4" t="s">
        <v>21</v>
      </c>
      <c r="L8" s="4" t="s">
        <v>22</v>
      </c>
      <c r="M8" s="4" t="s">
        <v>23</v>
      </c>
      <c r="N8" s="141" t="str">
        <f>"8 x 10 / "&amp;ROUND($L$10,2)</f>
        <v>8 x 10 / 20,83</v>
      </c>
      <c r="O8" s="8" t="s">
        <v>24</v>
      </c>
      <c r="P8" s="8" t="s">
        <v>25</v>
      </c>
      <c r="Q8" s="141" t="str">
        <f>"(4/14) x (10/"&amp;ROUND($L$10,2)&amp;")"</f>
        <v>(4/14) x (10/20,83)</v>
      </c>
      <c r="R8" s="8" t="s">
        <v>25</v>
      </c>
    </row>
    <row r="9" spans="1:18" s="11" customFormat="1" ht="12.75" customHeight="1" x14ac:dyDescent="0.2">
      <c r="A9" s="9"/>
      <c r="B9" s="9"/>
      <c r="C9" s="9"/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7.25" customHeight="1" x14ac:dyDescent="0.2">
      <c r="A10" s="6"/>
      <c r="B10" s="6"/>
      <c r="C10" s="6"/>
      <c r="D10" s="113" t="s">
        <v>26</v>
      </c>
      <c r="E10" s="95" t="s">
        <v>97</v>
      </c>
      <c r="F10" s="114" t="s">
        <v>144</v>
      </c>
      <c r="G10" s="107">
        <v>36.75</v>
      </c>
      <c r="H10" s="115">
        <f>G10*L10/20.83</f>
        <v>36.755880940950554</v>
      </c>
      <c r="I10" s="35" t="e">
        <f>$R$10/P10</f>
        <v>#DIV/0!</v>
      </c>
      <c r="J10" s="47" t="e">
        <f>G10*I10</f>
        <v>#DIV/0!</v>
      </c>
      <c r="K10" s="105">
        <v>5</v>
      </c>
      <c r="L10" s="221">
        <v>20.833333333333332</v>
      </c>
      <c r="M10" s="222">
        <v>229.16666666666666</v>
      </c>
      <c r="N10" s="35" t="e">
        <f>J10*L10/20.83</f>
        <v>#DIV/0!</v>
      </c>
      <c r="O10" s="48" t="e">
        <f>J10*L10</f>
        <v>#DIV/0!</v>
      </c>
      <c r="P10" s="226"/>
      <c r="Q10" s="35" t="e">
        <f>G10/P10*L10/20.83</f>
        <v>#DIV/0!</v>
      </c>
      <c r="R10" s="376"/>
    </row>
    <row r="11" spans="1:18" ht="17.25" customHeight="1" x14ac:dyDescent="0.2">
      <c r="A11" s="6"/>
      <c r="B11" s="6"/>
      <c r="C11" s="6"/>
      <c r="D11" s="109" t="s">
        <v>78</v>
      </c>
      <c r="E11" s="96" t="s">
        <v>141</v>
      </c>
      <c r="F11" s="114" t="s">
        <v>144</v>
      </c>
      <c r="G11" s="108">
        <v>428.98</v>
      </c>
      <c r="H11" s="115">
        <f t="shared" ref="H11:H25" si="0">G11*L11/20.83</f>
        <v>429.04864778364544</v>
      </c>
      <c r="I11" s="35" t="e">
        <f>$R$10/P11</f>
        <v>#DIV/0!</v>
      </c>
      <c r="J11" s="47" t="e">
        <f t="shared" ref="J11:J23" si="1">G11*I11</f>
        <v>#DIV/0!</v>
      </c>
      <c r="K11" s="105">
        <v>5</v>
      </c>
      <c r="L11" s="221">
        <v>20.833333333333332</v>
      </c>
      <c r="M11" s="222">
        <v>229.16666666666666</v>
      </c>
      <c r="N11" s="35" t="e">
        <f t="shared" ref="N11:N25" si="2">J11*L11/20.83</f>
        <v>#DIV/0!</v>
      </c>
      <c r="O11" s="48" t="e">
        <f t="shared" ref="O11:O25" si="3">J11*L11</f>
        <v>#DIV/0!</v>
      </c>
      <c r="P11" s="227"/>
      <c r="Q11" s="35" t="e">
        <f t="shared" ref="Q11:Q25" si="4">G11/P11*L11/20.83</f>
        <v>#DIV/0!</v>
      </c>
      <c r="R11" s="377"/>
    </row>
    <row r="12" spans="1:18" ht="17.25" customHeight="1" x14ac:dyDescent="0.2">
      <c r="A12" s="6"/>
      <c r="B12" s="6"/>
      <c r="C12" s="6"/>
      <c r="D12" s="109" t="s">
        <v>79</v>
      </c>
      <c r="E12" s="96" t="s">
        <v>145</v>
      </c>
      <c r="F12" s="114" t="s">
        <v>58</v>
      </c>
      <c r="G12" s="108">
        <v>48.51</v>
      </c>
      <c r="H12" s="115">
        <f t="shared" si="0"/>
        <v>48.517762842054729</v>
      </c>
      <c r="I12" s="35" t="e">
        <f t="shared" ref="I12:I25" si="5">$R$10/P12</f>
        <v>#DIV/0!</v>
      </c>
      <c r="J12" s="47" t="e">
        <f t="shared" si="1"/>
        <v>#DIV/0!</v>
      </c>
      <c r="K12" s="105">
        <v>5</v>
      </c>
      <c r="L12" s="221">
        <v>20.833333333333332</v>
      </c>
      <c r="M12" s="222">
        <v>229.16666666666666</v>
      </c>
      <c r="N12" s="35" t="e">
        <f t="shared" si="2"/>
        <v>#DIV/0!</v>
      </c>
      <c r="O12" s="48" t="e">
        <f t="shared" si="3"/>
        <v>#DIV/0!</v>
      </c>
      <c r="P12" s="227"/>
      <c r="Q12" s="35" t="e">
        <f t="shared" si="4"/>
        <v>#DIV/0!</v>
      </c>
      <c r="R12" s="377"/>
    </row>
    <row r="13" spans="1:18" ht="17.25" customHeight="1" x14ac:dyDescent="0.2">
      <c r="A13" s="6"/>
      <c r="B13" s="6"/>
      <c r="C13" s="6"/>
      <c r="D13" s="109" t="s">
        <v>80</v>
      </c>
      <c r="E13" s="96" t="s">
        <v>146</v>
      </c>
      <c r="F13" s="114" t="s">
        <v>59</v>
      </c>
      <c r="G13" s="108">
        <v>122.25</v>
      </c>
      <c r="H13" s="115">
        <f t="shared" si="0"/>
        <v>122.26956313010082</v>
      </c>
      <c r="I13" s="35" t="e">
        <f t="shared" si="5"/>
        <v>#DIV/0!</v>
      </c>
      <c r="J13" s="47" t="e">
        <f t="shared" si="1"/>
        <v>#DIV/0!</v>
      </c>
      <c r="K13" s="105">
        <v>5</v>
      </c>
      <c r="L13" s="221">
        <v>20.833333333333332</v>
      </c>
      <c r="M13" s="222">
        <v>229.16666666666666</v>
      </c>
      <c r="N13" s="35" t="e">
        <f t="shared" si="2"/>
        <v>#DIV/0!</v>
      </c>
      <c r="O13" s="48" t="e">
        <f t="shared" si="3"/>
        <v>#DIV/0!</v>
      </c>
      <c r="P13" s="227"/>
      <c r="Q13" s="35" t="e">
        <f t="shared" si="4"/>
        <v>#DIV/0!</v>
      </c>
      <c r="R13" s="377"/>
    </row>
    <row r="14" spans="1:18" ht="17.25" customHeight="1" x14ac:dyDescent="0.2">
      <c r="A14" s="6"/>
      <c r="B14" s="6"/>
      <c r="C14" s="6"/>
      <c r="D14" s="109" t="s">
        <v>81</v>
      </c>
      <c r="E14" s="96" t="s">
        <v>147</v>
      </c>
      <c r="F14" s="114" t="s">
        <v>59</v>
      </c>
      <c r="G14" s="108">
        <v>87.98</v>
      </c>
      <c r="H14" s="115">
        <f t="shared" si="0"/>
        <v>87.994079052648431</v>
      </c>
      <c r="I14" s="35" t="e">
        <f t="shared" si="5"/>
        <v>#DIV/0!</v>
      </c>
      <c r="J14" s="47" t="e">
        <f t="shared" si="1"/>
        <v>#DIV/0!</v>
      </c>
      <c r="K14" s="105">
        <v>5</v>
      </c>
      <c r="L14" s="221">
        <v>20.833333333333332</v>
      </c>
      <c r="M14" s="222">
        <v>229.16666666666666</v>
      </c>
      <c r="N14" s="35" t="e">
        <f t="shared" si="2"/>
        <v>#DIV/0!</v>
      </c>
      <c r="O14" s="48" t="e">
        <f t="shared" si="3"/>
        <v>#DIV/0!</v>
      </c>
      <c r="P14" s="227"/>
      <c r="Q14" s="35" t="e">
        <f t="shared" si="4"/>
        <v>#DIV/0!</v>
      </c>
      <c r="R14" s="377"/>
    </row>
    <row r="15" spans="1:18" ht="17.25" customHeight="1" x14ac:dyDescent="0.2">
      <c r="A15" s="6"/>
      <c r="B15" s="6"/>
      <c r="C15" s="6"/>
      <c r="D15" s="109" t="s">
        <v>82</v>
      </c>
      <c r="E15" s="96" t="s">
        <v>148</v>
      </c>
      <c r="F15" s="114" t="s">
        <v>144</v>
      </c>
      <c r="G15" s="108">
        <v>15.11</v>
      </c>
      <c r="H15" s="115">
        <f t="shared" si="0"/>
        <v>7.5864338294127069</v>
      </c>
      <c r="I15" s="35" t="e">
        <f t="shared" si="5"/>
        <v>#DIV/0!</v>
      </c>
      <c r="J15" s="47" t="e">
        <f t="shared" si="1"/>
        <v>#DIV/0!</v>
      </c>
      <c r="K15" s="105">
        <v>2.5</v>
      </c>
      <c r="L15" s="221">
        <v>10.458333333333334</v>
      </c>
      <c r="M15" s="222">
        <v>115.04166666666667</v>
      </c>
      <c r="N15" s="35" t="e">
        <f t="shared" si="2"/>
        <v>#DIV/0!</v>
      </c>
      <c r="O15" s="48" t="e">
        <f t="shared" si="3"/>
        <v>#DIV/0!</v>
      </c>
      <c r="P15" s="227"/>
      <c r="Q15" s="35" t="e">
        <f t="shared" si="4"/>
        <v>#DIV/0!</v>
      </c>
      <c r="R15" s="377"/>
    </row>
    <row r="16" spans="1:18" ht="17.25" customHeight="1" x14ac:dyDescent="0.2">
      <c r="A16" s="6"/>
      <c r="B16" s="6"/>
      <c r="C16" s="6"/>
      <c r="D16" s="109" t="s">
        <v>83</v>
      </c>
      <c r="E16" s="96" t="s">
        <v>76</v>
      </c>
      <c r="F16" s="114" t="s">
        <v>59</v>
      </c>
      <c r="G16" s="108">
        <v>30.65</v>
      </c>
      <c r="H16" s="115">
        <f t="shared" si="0"/>
        <v>15.388762201952312</v>
      </c>
      <c r="I16" s="35" t="e">
        <f t="shared" si="5"/>
        <v>#DIV/0!</v>
      </c>
      <c r="J16" s="47" t="e">
        <f t="shared" si="1"/>
        <v>#DIV/0!</v>
      </c>
      <c r="K16" s="106">
        <v>2.5</v>
      </c>
      <c r="L16" s="221">
        <v>10.458333333333334</v>
      </c>
      <c r="M16" s="222">
        <v>115.04166666666667</v>
      </c>
      <c r="N16" s="35" t="e">
        <f t="shared" si="2"/>
        <v>#DIV/0!</v>
      </c>
      <c r="O16" s="48" t="e">
        <f t="shared" si="3"/>
        <v>#DIV/0!</v>
      </c>
      <c r="P16" s="227"/>
      <c r="Q16" s="35" t="e">
        <f t="shared" si="4"/>
        <v>#DIV/0!</v>
      </c>
      <c r="R16" s="377"/>
    </row>
    <row r="17" spans="1:18" ht="17.25" customHeight="1" x14ac:dyDescent="0.2">
      <c r="A17" s="6"/>
      <c r="B17" s="6"/>
      <c r="C17" s="6"/>
      <c r="D17" s="109" t="s">
        <v>84</v>
      </c>
      <c r="E17" s="96" t="s">
        <v>149</v>
      </c>
      <c r="F17" s="114" t="s">
        <v>144</v>
      </c>
      <c r="G17" s="108">
        <v>9.7899999999999991</v>
      </c>
      <c r="H17" s="115">
        <f t="shared" si="0"/>
        <v>2.0366458633381339</v>
      </c>
      <c r="I17" s="35" t="e">
        <f t="shared" si="5"/>
        <v>#DIV/0!</v>
      </c>
      <c r="J17" s="47" t="e">
        <f t="shared" ref="J17:J22" si="6">G17*I17</f>
        <v>#DIV/0!</v>
      </c>
      <c r="K17" s="106">
        <v>1</v>
      </c>
      <c r="L17" s="221">
        <v>4.333333333333333</v>
      </c>
      <c r="M17" s="222">
        <v>47.666666666666664</v>
      </c>
      <c r="N17" s="35" t="e">
        <f t="shared" si="2"/>
        <v>#DIV/0!</v>
      </c>
      <c r="O17" s="48" t="e">
        <f t="shared" si="3"/>
        <v>#DIV/0!</v>
      </c>
      <c r="P17" s="227"/>
      <c r="Q17" s="35" t="e">
        <f t="shared" si="4"/>
        <v>#DIV/0!</v>
      </c>
      <c r="R17" s="377"/>
    </row>
    <row r="18" spans="1:18" ht="17.25" customHeight="1" x14ac:dyDescent="0.2">
      <c r="A18" s="6"/>
      <c r="B18" s="6"/>
      <c r="C18" s="6"/>
      <c r="D18" s="109" t="s">
        <v>85</v>
      </c>
      <c r="E18" s="96" t="s">
        <v>77</v>
      </c>
      <c r="F18" s="114" t="s">
        <v>144</v>
      </c>
      <c r="G18" s="108">
        <v>15.78</v>
      </c>
      <c r="H18" s="115">
        <f t="shared" si="0"/>
        <v>3.2827652424387903</v>
      </c>
      <c r="I18" s="35" t="e">
        <f t="shared" si="5"/>
        <v>#DIV/0!</v>
      </c>
      <c r="J18" s="47" t="e">
        <f t="shared" si="6"/>
        <v>#DIV/0!</v>
      </c>
      <c r="K18" s="106">
        <v>1</v>
      </c>
      <c r="L18" s="221">
        <v>4.333333333333333</v>
      </c>
      <c r="M18" s="222">
        <v>47.666666666666664</v>
      </c>
      <c r="N18" s="35" t="e">
        <f t="shared" si="2"/>
        <v>#DIV/0!</v>
      </c>
      <c r="O18" s="48" t="e">
        <f t="shared" si="3"/>
        <v>#DIV/0!</v>
      </c>
      <c r="P18" s="227"/>
      <c r="Q18" s="35" t="e">
        <f t="shared" si="4"/>
        <v>#DIV/0!</v>
      </c>
      <c r="R18" s="377"/>
    </row>
    <row r="19" spans="1:18" ht="17.25" customHeight="1" x14ac:dyDescent="0.2">
      <c r="A19" s="6"/>
      <c r="B19" s="6"/>
      <c r="C19" s="6"/>
      <c r="D19" s="109" t="s">
        <v>86</v>
      </c>
      <c r="E19" s="96" t="s">
        <v>113</v>
      </c>
      <c r="F19" s="114" t="s">
        <v>158</v>
      </c>
      <c r="G19" s="108">
        <v>2.98</v>
      </c>
      <c r="H19" s="115">
        <f t="shared" si="0"/>
        <v>0.61993919027044331</v>
      </c>
      <c r="I19" s="35" t="e">
        <f t="shared" si="5"/>
        <v>#DIV/0!</v>
      </c>
      <c r="J19" s="47" t="e">
        <f t="shared" si="6"/>
        <v>#DIV/0!</v>
      </c>
      <c r="K19" s="106">
        <v>1</v>
      </c>
      <c r="L19" s="221">
        <v>4.333333333333333</v>
      </c>
      <c r="M19" s="222">
        <v>47.666666666666664</v>
      </c>
      <c r="N19" s="35" t="e">
        <f t="shared" si="2"/>
        <v>#DIV/0!</v>
      </c>
      <c r="O19" s="48" t="e">
        <f t="shared" si="3"/>
        <v>#DIV/0!</v>
      </c>
      <c r="P19" s="227"/>
      <c r="Q19" s="35" t="e">
        <f t="shared" si="4"/>
        <v>#DIV/0!</v>
      </c>
      <c r="R19" s="377"/>
    </row>
    <row r="20" spans="1:18" ht="17.25" customHeight="1" x14ac:dyDescent="0.2">
      <c r="A20" s="6"/>
      <c r="B20" s="6"/>
      <c r="C20" s="6"/>
      <c r="D20" s="109" t="s">
        <v>150</v>
      </c>
      <c r="E20" s="96" t="s">
        <v>152</v>
      </c>
      <c r="F20" s="114" t="s">
        <v>144</v>
      </c>
      <c r="G20" s="108">
        <v>47.1</v>
      </c>
      <c r="H20" s="115">
        <f t="shared" si="0"/>
        <v>2.2611617858857418</v>
      </c>
      <c r="I20" s="35" t="e">
        <f t="shared" si="5"/>
        <v>#DIV/0!</v>
      </c>
      <c r="J20" s="47" t="e">
        <f t="shared" si="6"/>
        <v>#DIV/0!</v>
      </c>
      <c r="K20" s="106">
        <v>0.23</v>
      </c>
      <c r="L20" s="221">
        <v>1</v>
      </c>
      <c r="M20" s="222">
        <v>11</v>
      </c>
      <c r="N20" s="35" t="e">
        <f t="shared" si="2"/>
        <v>#DIV/0!</v>
      </c>
      <c r="O20" s="48" t="e">
        <f t="shared" si="3"/>
        <v>#DIV/0!</v>
      </c>
      <c r="P20" s="227"/>
      <c r="Q20" s="35" t="e">
        <f t="shared" si="4"/>
        <v>#DIV/0!</v>
      </c>
      <c r="R20" s="377"/>
    </row>
    <row r="21" spans="1:18" ht="17.25" customHeight="1" x14ac:dyDescent="0.2">
      <c r="A21" s="6"/>
      <c r="B21" s="6"/>
      <c r="C21" s="6"/>
      <c r="D21" s="109" t="s">
        <v>151</v>
      </c>
      <c r="E21" s="96" t="s">
        <v>153</v>
      </c>
      <c r="F21" s="114" t="s">
        <v>144</v>
      </c>
      <c r="G21" s="108">
        <v>3.45</v>
      </c>
      <c r="H21" s="115">
        <f t="shared" si="0"/>
        <v>0.16562650024003842</v>
      </c>
      <c r="I21" s="35" t="e">
        <f t="shared" si="5"/>
        <v>#DIV/0!</v>
      </c>
      <c r="J21" s="47" t="e">
        <f t="shared" si="6"/>
        <v>#DIV/0!</v>
      </c>
      <c r="K21" s="106">
        <v>0.23</v>
      </c>
      <c r="L21" s="221">
        <v>1</v>
      </c>
      <c r="M21" s="222">
        <v>11</v>
      </c>
      <c r="N21" s="35" t="e">
        <f t="shared" si="2"/>
        <v>#DIV/0!</v>
      </c>
      <c r="O21" s="48" t="e">
        <f t="shared" si="3"/>
        <v>#DIV/0!</v>
      </c>
      <c r="P21" s="227"/>
      <c r="Q21" s="35" t="e">
        <f t="shared" si="4"/>
        <v>#DIV/0!</v>
      </c>
      <c r="R21" s="377"/>
    </row>
    <row r="22" spans="1:18" ht="17.25" customHeight="1" x14ac:dyDescent="0.2">
      <c r="A22" s="6"/>
      <c r="B22" s="6"/>
      <c r="C22" s="6"/>
      <c r="D22" s="109" t="s">
        <v>154</v>
      </c>
      <c r="E22" s="96" t="s">
        <v>155</v>
      </c>
      <c r="F22" s="114" t="s">
        <v>59</v>
      </c>
      <c r="G22" s="108">
        <v>278.92</v>
      </c>
      <c r="H22" s="115">
        <f t="shared" si="0"/>
        <v>13.390302448391745</v>
      </c>
      <c r="I22" s="35" t="e">
        <f t="shared" si="5"/>
        <v>#DIV/0!</v>
      </c>
      <c r="J22" s="47" t="e">
        <f t="shared" si="6"/>
        <v>#DIV/0!</v>
      </c>
      <c r="K22" s="106">
        <v>0.23</v>
      </c>
      <c r="L22" s="221">
        <v>1</v>
      </c>
      <c r="M22" s="222">
        <v>11</v>
      </c>
      <c r="N22" s="35" t="e">
        <f t="shared" si="2"/>
        <v>#DIV/0!</v>
      </c>
      <c r="O22" s="48" t="e">
        <f t="shared" si="3"/>
        <v>#DIV/0!</v>
      </c>
      <c r="P22" s="227"/>
      <c r="Q22" s="35" t="e">
        <f t="shared" si="4"/>
        <v>#DIV/0!</v>
      </c>
      <c r="R22" s="377"/>
    </row>
    <row r="23" spans="1:18" ht="17.25" customHeight="1" x14ac:dyDescent="0.2">
      <c r="A23" s="6"/>
      <c r="B23" s="6"/>
      <c r="C23" s="6"/>
      <c r="D23" s="109" t="s">
        <v>156</v>
      </c>
      <c r="E23" s="96" t="s">
        <v>157</v>
      </c>
      <c r="F23" s="213" t="s">
        <v>144</v>
      </c>
      <c r="G23" s="108">
        <v>71.489999999999995</v>
      </c>
      <c r="H23" s="115">
        <f t="shared" si="0"/>
        <v>0.28600576092174751</v>
      </c>
      <c r="I23" s="35" t="e">
        <f>$R$10/P23</f>
        <v>#DIV/0!</v>
      </c>
      <c r="J23" s="47" t="e">
        <f t="shared" si="1"/>
        <v>#DIV/0!</v>
      </c>
      <c r="K23" s="106">
        <v>0.02</v>
      </c>
      <c r="L23" s="221">
        <v>8.3333333333333329E-2</v>
      </c>
      <c r="M23" s="222">
        <v>0.91666666666666663</v>
      </c>
      <c r="N23" s="35" t="e">
        <f t="shared" si="2"/>
        <v>#DIV/0!</v>
      </c>
      <c r="O23" s="48" t="e">
        <f t="shared" si="3"/>
        <v>#DIV/0!</v>
      </c>
      <c r="P23" s="227"/>
      <c r="Q23" s="35" t="e">
        <f t="shared" si="4"/>
        <v>#DIV/0!</v>
      </c>
      <c r="R23" s="377"/>
    </row>
    <row r="24" spans="1:18" ht="27.75" customHeight="1" x14ac:dyDescent="0.2">
      <c r="A24" s="6"/>
      <c r="B24" s="6"/>
      <c r="C24" s="6"/>
      <c r="D24" s="120" t="s">
        <v>27</v>
      </c>
      <c r="E24" s="117" t="s">
        <v>159</v>
      </c>
      <c r="F24" s="97" t="s">
        <v>99</v>
      </c>
      <c r="G24" s="98">
        <v>25.03</v>
      </c>
      <c r="H24" s="99">
        <f t="shared" si="0"/>
        <v>5.2070731317010726</v>
      </c>
      <c r="I24" s="100" t="e">
        <f>$R$10/P24</f>
        <v>#DIV/0!</v>
      </c>
      <c r="J24" s="101" t="e">
        <f>G24*I24</f>
        <v>#DIV/0!</v>
      </c>
      <c r="K24" s="102">
        <v>1</v>
      </c>
      <c r="L24" s="102">
        <v>4.333333333333333</v>
      </c>
      <c r="M24" s="188">
        <v>47.666666666666664</v>
      </c>
      <c r="N24" s="100" t="e">
        <f t="shared" si="2"/>
        <v>#DIV/0!</v>
      </c>
      <c r="O24" s="103" t="e">
        <f t="shared" si="3"/>
        <v>#DIV/0!</v>
      </c>
      <c r="P24" s="227"/>
      <c r="Q24" s="100" t="e">
        <f t="shared" si="4"/>
        <v>#DIV/0!</v>
      </c>
      <c r="R24" s="377"/>
    </row>
    <row r="25" spans="1:18" ht="30.6" customHeight="1" x14ac:dyDescent="0.2">
      <c r="A25" s="6"/>
      <c r="B25" s="6"/>
      <c r="C25" s="6"/>
      <c r="D25" s="120" t="s">
        <v>110</v>
      </c>
      <c r="E25" s="117" t="s">
        <v>160</v>
      </c>
      <c r="F25" s="97" t="s">
        <v>99</v>
      </c>
      <c r="G25" s="98">
        <v>91.53</v>
      </c>
      <c r="H25" s="99">
        <f t="shared" si="0"/>
        <v>19.041286605856939</v>
      </c>
      <c r="I25" s="100" t="e">
        <f t="shared" si="5"/>
        <v>#DIV/0!</v>
      </c>
      <c r="J25" s="101" t="e">
        <f>G25*I25</f>
        <v>#DIV/0!</v>
      </c>
      <c r="K25" s="102">
        <v>1</v>
      </c>
      <c r="L25" s="99">
        <v>4.333333333333333</v>
      </c>
      <c r="M25" s="188">
        <v>47.666666666666664</v>
      </c>
      <c r="N25" s="100" t="e">
        <f t="shared" si="2"/>
        <v>#DIV/0!</v>
      </c>
      <c r="O25" s="103" t="e">
        <f t="shared" si="3"/>
        <v>#DIV/0!</v>
      </c>
      <c r="P25" s="227"/>
      <c r="Q25" s="100" t="e">
        <f t="shared" si="4"/>
        <v>#DIV/0!</v>
      </c>
      <c r="R25" s="378"/>
    </row>
    <row r="26" spans="1:18" ht="17.25" customHeight="1" thickBot="1" x14ac:dyDescent="0.25">
      <c r="D26" s="82"/>
      <c r="E26" s="70" t="s">
        <v>41</v>
      </c>
      <c r="F26" s="71"/>
      <c r="G26" s="72">
        <f>SUM(G10:G25)</f>
        <v>1316.3</v>
      </c>
      <c r="H26" s="73">
        <f>SUM(H10:H25)</f>
        <v>793.85193630980962</v>
      </c>
      <c r="I26" s="71"/>
      <c r="J26" s="74"/>
      <c r="K26" s="379" t="s">
        <v>42</v>
      </c>
      <c r="L26" s="380"/>
      <c r="M26" s="381"/>
      <c r="N26" s="41" t="e">
        <f>SUM(N10:N25)</f>
        <v>#DIV/0!</v>
      </c>
      <c r="O26" s="78" t="e">
        <f>SUM(O10:O25)</f>
        <v>#DIV/0!</v>
      </c>
      <c r="P26" s="142"/>
      <c r="Q26" s="143" t="e">
        <f>SUM(Q10:Q25)</f>
        <v>#DIV/0!</v>
      </c>
      <c r="R26" s="49"/>
    </row>
    <row r="27" spans="1:18" ht="17.25" customHeight="1" x14ac:dyDescent="0.2">
      <c r="D27" s="12" t="s">
        <v>43</v>
      </c>
      <c r="E27" s="144"/>
      <c r="F27" s="144"/>
      <c r="G27" s="145"/>
      <c r="H27" s="142"/>
      <c r="I27" s="146"/>
      <c r="J27" s="76"/>
      <c r="K27" s="390" t="s">
        <v>93</v>
      </c>
      <c r="L27" s="391"/>
      <c r="M27" s="392"/>
      <c r="N27" s="41" t="e">
        <f>N26*19%</f>
        <v>#DIV/0!</v>
      </c>
      <c r="O27" s="78" t="e">
        <f>O26*19%</f>
        <v>#DIV/0!</v>
      </c>
      <c r="P27" s="147" t="s">
        <v>44</v>
      </c>
      <c r="Q27" s="148" t="e">
        <f>O26*P28</f>
        <v>#DIV/0!</v>
      </c>
      <c r="R27" s="149" t="s">
        <v>115</v>
      </c>
    </row>
    <row r="28" spans="1:18" ht="17.25" customHeight="1" thickBot="1" x14ac:dyDescent="0.25">
      <c r="D28" s="150" t="s">
        <v>45</v>
      </c>
      <c r="E28" s="151"/>
      <c r="F28" s="151"/>
      <c r="G28" s="51"/>
      <c r="H28" s="52"/>
      <c r="I28" s="13"/>
      <c r="J28" s="53"/>
      <c r="K28" s="387" t="s">
        <v>46</v>
      </c>
      <c r="L28" s="388"/>
      <c r="M28" s="389"/>
      <c r="N28" s="44" t="e">
        <f>N26+N27</f>
        <v>#DIV/0!</v>
      </c>
      <c r="O28" s="79" t="e">
        <f>O26+O27</f>
        <v>#DIV/0!</v>
      </c>
      <c r="P28" s="152">
        <v>11</v>
      </c>
      <c r="Q28" s="81" t="e">
        <f>O28*P28</f>
        <v>#DIV/0!</v>
      </c>
      <c r="R28" s="15" t="s">
        <v>94</v>
      </c>
    </row>
    <row r="29" spans="1:18" ht="17.25" customHeight="1" x14ac:dyDescent="0.2">
      <c r="D29" s="153"/>
      <c r="E29" s="144"/>
      <c r="F29" s="144"/>
      <c r="G29" s="145"/>
      <c r="H29" s="142"/>
      <c r="I29" s="146"/>
      <c r="J29" s="50"/>
      <c r="K29" s="94"/>
      <c r="L29" s="94"/>
      <c r="M29" s="94"/>
      <c r="N29" s="143"/>
      <c r="O29" s="154"/>
      <c r="P29" s="155"/>
      <c r="Q29" s="77"/>
      <c r="R29" s="147"/>
    </row>
    <row r="30" spans="1:18" ht="17.25" customHeight="1" thickBot="1" x14ac:dyDescent="0.25">
      <c r="D30" s="189" t="s">
        <v>47</v>
      </c>
      <c r="E30" s="151"/>
      <c r="F30" s="151"/>
      <c r="G30" s="51"/>
      <c r="H30" s="52"/>
      <c r="I30" s="13"/>
      <c r="J30" s="53"/>
      <c r="K30" s="163"/>
      <c r="L30" s="14"/>
      <c r="M30" s="163"/>
      <c r="N30" s="163"/>
      <c r="O30" s="190"/>
      <c r="P30" s="191"/>
      <c r="Q30" s="30"/>
      <c r="R30" s="31"/>
    </row>
    <row r="31" spans="1:18" ht="37.5" x14ac:dyDescent="0.2">
      <c r="D31" s="192" t="s">
        <v>13</v>
      </c>
      <c r="E31" s="193"/>
      <c r="F31" s="194"/>
      <c r="G31" s="54" t="s">
        <v>16</v>
      </c>
      <c r="H31" s="55"/>
      <c r="I31" s="56" t="s">
        <v>64</v>
      </c>
      <c r="J31" s="56" t="s">
        <v>71</v>
      </c>
      <c r="K31" s="57" t="s">
        <v>48</v>
      </c>
      <c r="L31" s="57"/>
      <c r="M31" s="57"/>
      <c r="N31" s="57"/>
      <c r="O31" s="56" t="s">
        <v>72</v>
      </c>
      <c r="P31" s="56" t="s">
        <v>68</v>
      </c>
      <c r="Q31" s="56" t="s">
        <v>73</v>
      </c>
      <c r="R31" s="58" t="s">
        <v>70</v>
      </c>
    </row>
    <row r="32" spans="1:18" ht="12.75" customHeight="1" x14ac:dyDescent="0.2">
      <c r="D32" s="59" t="s">
        <v>18</v>
      </c>
      <c r="E32" s="60"/>
      <c r="F32" s="61" t="s">
        <v>18</v>
      </c>
      <c r="G32" s="46" t="s">
        <v>18</v>
      </c>
      <c r="H32" s="8"/>
      <c r="I32" s="8" t="s">
        <v>19</v>
      </c>
      <c r="J32" s="8" t="s">
        <v>20</v>
      </c>
      <c r="K32" s="4"/>
      <c r="L32" s="4"/>
      <c r="M32" s="4"/>
      <c r="N32" s="8"/>
      <c r="O32" s="8" t="s">
        <v>32</v>
      </c>
      <c r="P32" s="8" t="s">
        <v>25</v>
      </c>
      <c r="Q32" s="8" t="s">
        <v>61</v>
      </c>
      <c r="R32" s="62" t="s">
        <v>25</v>
      </c>
    </row>
    <row r="33" spans="4:18" ht="17.25" customHeight="1" x14ac:dyDescent="0.2">
      <c r="D33" s="33" t="s">
        <v>26</v>
      </c>
      <c r="E33" s="10" t="s">
        <v>27</v>
      </c>
      <c r="F33" s="10" t="s">
        <v>28</v>
      </c>
      <c r="G33" s="10" t="s">
        <v>29</v>
      </c>
      <c r="H33" s="10" t="s">
        <v>30</v>
      </c>
      <c r="I33" s="10" t="s">
        <v>31</v>
      </c>
      <c r="J33" s="10" t="s">
        <v>32</v>
      </c>
      <c r="K33" s="10" t="s">
        <v>33</v>
      </c>
      <c r="L33" s="10" t="s">
        <v>34</v>
      </c>
      <c r="M33" s="10" t="s">
        <v>35</v>
      </c>
      <c r="N33" s="10" t="s">
        <v>36</v>
      </c>
      <c r="O33" s="10" t="s">
        <v>37</v>
      </c>
      <c r="P33" s="10" t="s">
        <v>38</v>
      </c>
      <c r="Q33" s="10" t="s">
        <v>39</v>
      </c>
      <c r="R33" s="195" t="s">
        <v>40</v>
      </c>
    </row>
    <row r="34" spans="4:18" ht="17.25" customHeight="1" x14ac:dyDescent="0.2">
      <c r="D34" s="196" t="s">
        <v>95</v>
      </c>
      <c r="E34" s="197" t="s">
        <v>49</v>
      </c>
      <c r="F34" s="198"/>
      <c r="G34" s="63">
        <f>G26-(G25+G24)</f>
        <v>1199.74</v>
      </c>
      <c r="H34" s="221"/>
      <c r="I34" s="35" t="e">
        <f>R34/P34</f>
        <v>#DIV/0!</v>
      </c>
      <c r="J34" s="199" t="e">
        <f>G34*I34</f>
        <v>#DIV/0!</v>
      </c>
      <c r="K34" s="382" t="s">
        <v>50</v>
      </c>
      <c r="L34" s="383"/>
      <c r="M34" s="383"/>
      <c r="N34" s="384"/>
      <c r="O34" s="48" t="e">
        <f>J34</f>
        <v>#DIV/0!</v>
      </c>
      <c r="P34" s="226"/>
      <c r="Q34" s="35" t="e">
        <f>G34/P34</f>
        <v>#DIV/0!</v>
      </c>
      <c r="R34" s="228"/>
    </row>
    <row r="35" spans="4:18" ht="17.25" customHeight="1" x14ac:dyDescent="0.2">
      <c r="D35" s="37"/>
      <c r="K35" s="395" t="s">
        <v>47</v>
      </c>
      <c r="L35" s="396"/>
      <c r="M35" s="396"/>
      <c r="N35" s="397"/>
      <c r="O35" s="78" t="e">
        <f>O34</f>
        <v>#DIV/0!</v>
      </c>
      <c r="P35" s="16"/>
      <c r="Q35" s="17"/>
      <c r="R35" s="64"/>
    </row>
    <row r="36" spans="4:18" ht="17.25" customHeight="1" x14ac:dyDescent="0.2">
      <c r="D36" s="39"/>
      <c r="K36" s="395" t="s">
        <v>60</v>
      </c>
      <c r="L36" s="396"/>
      <c r="M36" s="396"/>
      <c r="N36" s="397"/>
      <c r="O36" s="78" t="e">
        <f>O35*19%</f>
        <v>#DIV/0!</v>
      </c>
      <c r="P36" s="174"/>
      <c r="Q36" s="200" t="e">
        <f>O35</f>
        <v>#DIV/0!</v>
      </c>
      <c r="R36" s="201" t="s">
        <v>115</v>
      </c>
    </row>
    <row r="37" spans="4:18" ht="17.25" customHeight="1" thickBot="1" x14ac:dyDescent="0.25">
      <c r="D37" s="202"/>
      <c r="E37" s="151"/>
      <c r="F37" s="151"/>
      <c r="G37" s="51"/>
      <c r="H37" s="52"/>
      <c r="I37" s="13"/>
      <c r="J37" s="65"/>
      <c r="K37" s="398" t="s">
        <v>46</v>
      </c>
      <c r="L37" s="399"/>
      <c r="M37" s="399"/>
      <c r="N37" s="400"/>
      <c r="O37" s="79" t="e">
        <f>O35+O36</f>
        <v>#DIV/0!</v>
      </c>
      <c r="P37" s="203" t="s">
        <v>18</v>
      </c>
      <c r="Q37" s="81" t="e">
        <f>O37</f>
        <v>#DIV/0!</v>
      </c>
      <c r="R37" s="66" t="s">
        <v>74</v>
      </c>
    </row>
    <row r="38" spans="4:18" ht="17.25" customHeight="1" thickBot="1" x14ac:dyDescent="0.25">
      <c r="D38" s="153"/>
      <c r="E38" s="144"/>
      <c r="F38" s="144"/>
      <c r="G38" s="145"/>
      <c r="H38" s="142"/>
      <c r="I38" s="146"/>
      <c r="J38" s="50"/>
      <c r="K38" s="94"/>
      <c r="L38" s="94"/>
      <c r="M38" s="94"/>
      <c r="N38" s="143"/>
      <c r="O38" s="154"/>
      <c r="P38" s="155"/>
      <c r="Q38" s="77"/>
      <c r="R38" s="147"/>
    </row>
    <row r="39" spans="4:18" ht="30" customHeight="1" x14ac:dyDescent="0.2">
      <c r="D39" s="32" t="s">
        <v>13</v>
      </c>
      <c r="E39" s="68" t="s">
        <v>14</v>
      </c>
      <c r="F39" s="68" t="s">
        <v>15</v>
      </c>
      <c r="G39" s="68" t="s">
        <v>16</v>
      </c>
      <c r="H39" s="68"/>
      <c r="I39" s="56"/>
      <c r="J39" s="56"/>
      <c r="K39" s="68" t="s">
        <v>17</v>
      </c>
      <c r="L39" s="68"/>
      <c r="M39" s="68"/>
      <c r="N39" s="56" t="s">
        <v>88</v>
      </c>
      <c r="O39" s="56" t="s">
        <v>89</v>
      </c>
      <c r="P39" s="56"/>
      <c r="Q39" s="56" t="s">
        <v>90</v>
      </c>
      <c r="R39" s="58" t="s">
        <v>91</v>
      </c>
    </row>
    <row r="40" spans="4:18" ht="12.75" customHeight="1" x14ac:dyDescent="0.2">
      <c r="D40" s="33" t="s">
        <v>26</v>
      </c>
      <c r="E40" s="10" t="s">
        <v>27</v>
      </c>
      <c r="F40" s="10" t="s">
        <v>28</v>
      </c>
      <c r="G40" s="10" t="s">
        <v>29</v>
      </c>
      <c r="H40" s="10" t="s">
        <v>30</v>
      </c>
      <c r="I40" s="10" t="s">
        <v>31</v>
      </c>
      <c r="J40" s="10" t="s">
        <v>32</v>
      </c>
      <c r="K40" s="10" t="s">
        <v>33</v>
      </c>
      <c r="L40" s="10" t="s">
        <v>34</v>
      </c>
      <c r="M40" s="10" t="s">
        <v>35</v>
      </c>
      <c r="N40" s="10" t="s">
        <v>36</v>
      </c>
      <c r="O40" s="10" t="s">
        <v>37</v>
      </c>
      <c r="P40" s="10"/>
      <c r="Q40" s="10" t="s">
        <v>39</v>
      </c>
      <c r="R40" s="62" t="s">
        <v>25</v>
      </c>
    </row>
    <row r="41" spans="4:18" ht="17.25" customHeight="1" x14ac:dyDescent="0.2">
      <c r="D41" s="110" t="s">
        <v>96</v>
      </c>
      <c r="E41" s="401" t="s">
        <v>92</v>
      </c>
      <c r="F41" s="402"/>
      <c r="G41" s="403"/>
      <c r="H41" s="221"/>
      <c r="I41" s="111"/>
      <c r="J41" s="34"/>
      <c r="K41" s="106">
        <v>5</v>
      </c>
      <c r="L41" s="221">
        <v>20.833333333333332</v>
      </c>
      <c r="M41" s="222">
        <v>229.16666666666666</v>
      </c>
      <c r="N41" s="35">
        <f>Q41*R41</f>
        <v>0</v>
      </c>
      <c r="O41" s="35">
        <f>N41*L41</f>
        <v>0</v>
      </c>
      <c r="P41" s="112"/>
      <c r="Q41" s="104">
        <v>0.2</v>
      </c>
      <c r="R41" s="36"/>
    </row>
    <row r="42" spans="4:18" ht="17.25" customHeight="1" thickBot="1" x14ac:dyDescent="0.25">
      <c r="D42" s="37"/>
      <c r="K42" s="157" t="s">
        <v>42</v>
      </c>
      <c r="L42" s="158"/>
      <c r="M42" s="158"/>
      <c r="N42" s="38">
        <f>SUM(N41)</f>
        <v>0</v>
      </c>
      <c r="O42" s="38">
        <f>SUM(O41)</f>
        <v>0</v>
      </c>
      <c r="P42" s="159"/>
      <c r="Q42" s="143">
        <f>SUM(Q41)</f>
        <v>0.2</v>
      </c>
      <c r="R42" s="75"/>
    </row>
    <row r="43" spans="4:18" ht="17.25" customHeight="1" x14ac:dyDescent="0.2">
      <c r="D43" s="39"/>
      <c r="I43" s="146"/>
      <c r="J43" s="40"/>
      <c r="K43" s="160"/>
      <c r="L43" s="94" t="s">
        <v>93</v>
      </c>
      <c r="M43" s="158"/>
      <c r="N43" s="41">
        <f>N42*19%</f>
        <v>0</v>
      </c>
      <c r="O43" s="41">
        <f>O42*19%</f>
        <v>0</v>
      </c>
      <c r="P43" s="147" t="s">
        <v>44</v>
      </c>
      <c r="Q43" s="119">
        <f>O42*P44</f>
        <v>0</v>
      </c>
      <c r="R43" s="161" t="s">
        <v>115</v>
      </c>
    </row>
    <row r="44" spans="4:18" ht="17.25" customHeight="1" thickBot="1" x14ac:dyDescent="0.25">
      <c r="D44" s="42"/>
      <c r="E44" s="21"/>
      <c r="F44" s="21"/>
      <c r="G44" s="21"/>
      <c r="H44" s="21"/>
      <c r="I44" s="13"/>
      <c r="J44" s="43"/>
      <c r="K44" s="162"/>
      <c r="L44" s="14" t="s">
        <v>46</v>
      </c>
      <c r="M44" s="163"/>
      <c r="N44" s="44">
        <f>N42+N43</f>
        <v>0</v>
      </c>
      <c r="O44" s="44">
        <f>O42+O43</f>
        <v>0</v>
      </c>
      <c r="P44" s="152">
        <f>P28</f>
        <v>11</v>
      </c>
      <c r="Q44" s="81">
        <f>O44*P44</f>
        <v>0</v>
      </c>
      <c r="R44" s="66" t="s">
        <v>94</v>
      </c>
    </row>
    <row r="45" spans="4:18" ht="17.25" customHeight="1" x14ac:dyDescent="0.25">
      <c r="D45" s="164"/>
      <c r="F45" s="11"/>
      <c r="G45" s="18"/>
      <c r="H45" s="165"/>
      <c r="I45" s="166"/>
      <c r="J45" s="19"/>
      <c r="K45" s="80"/>
      <c r="M45" s="204"/>
      <c r="N45" s="204"/>
      <c r="O45" s="168"/>
      <c r="P45" s="147"/>
      <c r="Q45" s="154"/>
      <c r="R45" s="147"/>
    </row>
    <row r="46" spans="4:18" ht="21" customHeight="1" x14ac:dyDescent="0.25">
      <c r="D46" s="164" t="s">
        <v>51</v>
      </c>
      <c r="F46" s="11"/>
      <c r="G46" s="18"/>
      <c r="H46" s="165"/>
      <c r="I46" s="166"/>
      <c r="J46" s="19"/>
      <c r="K46" s="80"/>
      <c r="M46" s="167"/>
      <c r="N46" s="167"/>
      <c r="O46" s="168"/>
      <c r="P46" s="147" t="s">
        <v>52</v>
      </c>
      <c r="Q46" s="169" t="e">
        <f>Q28+Q37+Q44</f>
        <v>#DIV/0!</v>
      </c>
      <c r="R46" s="147" t="s">
        <v>94</v>
      </c>
    </row>
    <row r="47" spans="4:18" ht="21" customHeight="1" x14ac:dyDescent="0.25">
      <c r="D47" s="29" t="s">
        <v>57</v>
      </c>
      <c r="F47" s="11"/>
      <c r="G47" s="18"/>
      <c r="H47" s="165"/>
      <c r="I47" s="166"/>
      <c r="J47" s="19"/>
      <c r="K47" s="80"/>
      <c r="M47" s="167"/>
      <c r="N47" s="167"/>
      <c r="O47" s="168"/>
      <c r="P47" s="170" t="s">
        <v>129</v>
      </c>
      <c r="Q47" s="169" t="e">
        <f>Q46*4</f>
        <v>#DIV/0!</v>
      </c>
      <c r="R47" s="171" t="s">
        <v>53</v>
      </c>
    </row>
    <row r="48" spans="4:18" ht="17.25" customHeight="1" x14ac:dyDescent="0.25">
      <c r="D48" s="135"/>
      <c r="E48" s="172"/>
      <c r="F48" s="172"/>
      <c r="G48" s="173"/>
      <c r="H48" s="174"/>
      <c r="I48" s="174"/>
      <c r="J48" s="20"/>
      <c r="K48" s="80"/>
      <c r="M48" s="167"/>
      <c r="N48" s="167"/>
      <c r="O48" s="168"/>
      <c r="P48" s="93"/>
      <c r="Q48" s="175" t="e">
        <f>Q46/119*100</f>
        <v>#DIV/0!</v>
      </c>
      <c r="R48" s="159" t="s">
        <v>115</v>
      </c>
    </row>
    <row r="49" spans="4:18" ht="17.25" customHeight="1" x14ac:dyDescent="0.25">
      <c r="D49" s="176"/>
      <c r="E49" s="172"/>
      <c r="F49" s="172"/>
      <c r="G49" s="173"/>
      <c r="H49" s="174"/>
      <c r="I49" s="174"/>
      <c r="J49" s="20"/>
      <c r="K49" s="80"/>
      <c r="M49" s="167"/>
      <c r="N49" s="167"/>
      <c r="O49" s="168"/>
      <c r="P49" s="93"/>
      <c r="Q49" s="175" t="e">
        <f>Q47/119*100</f>
        <v>#DIV/0!</v>
      </c>
      <c r="R49" s="159" t="s">
        <v>115</v>
      </c>
    </row>
    <row r="50" spans="4:18" ht="63.75" customHeight="1" x14ac:dyDescent="0.2">
      <c r="D50" s="393" t="s">
        <v>182</v>
      </c>
      <c r="E50" s="393"/>
      <c r="F50" s="393"/>
      <c r="G50" s="393"/>
      <c r="H50" s="393"/>
      <c r="I50" s="393"/>
      <c r="J50" s="393"/>
      <c r="K50" s="393"/>
      <c r="L50" s="393"/>
      <c r="M50" s="393"/>
      <c r="N50" s="393"/>
      <c r="O50" s="393"/>
      <c r="P50" s="393"/>
      <c r="Q50" s="393"/>
      <c r="R50" s="393"/>
    </row>
    <row r="51" spans="4:18" ht="17.25" customHeight="1" x14ac:dyDescent="0.2">
      <c r="D51" s="394" t="s">
        <v>116</v>
      </c>
      <c r="E51" s="394"/>
      <c r="F51" s="394"/>
      <c r="G51" s="394"/>
      <c r="H51" s="394"/>
      <c r="I51" s="394"/>
      <c r="J51" s="394"/>
      <c r="K51" s="394"/>
      <c r="L51" s="394"/>
      <c r="M51" s="394"/>
      <c r="N51" s="394"/>
      <c r="O51" s="394"/>
      <c r="P51" s="394"/>
      <c r="Q51" s="394"/>
      <c r="R51" s="394"/>
    </row>
    <row r="52" spans="4:18" ht="10.5" customHeight="1" x14ac:dyDescent="0.25">
      <c r="D52" s="177"/>
      <c r="E52" s="172"/>
      <c r="F52" s="172"/>
      <c r="G52" s="173"/>
      <c r="H52" s="174"/>
      <c r="I52" s="174"/>
      <c r="J52" s="20"/>
      <c r="K52" s="80"/>
      <c r="M52" s="167"/>
      <c r="N52" s="167"/>
      <c r="O52" s="168"/>
      <c r="P52" s="93"/>
      <c r="Q52" s="92"/>
      <c r="R52" s="147"/>
    </row>
    <row r="53" spans="4:18" ht="10.5" customHeight="1" x14ac:dyDescent="0.25">
      <c r="D53" s="177"/>
      <c r="E53" s="172"/>
      <c r="F53" s="172"/>
      <c r="G53" s="173"/>
      <c r="H53" s="174"/>
      <c r="I53" s="174"/>
      <c r="J53" s="20"/>
      <c r="K53" s="80"/>
      <c r="M53" s="167"/>
      <c r="N53" s="167"/>
      <c r="O53" s="168"/>
      <c r="P53" s="93"/>
      <c r="Q53" s="92"/>
      <c r="R53" s="147"/>
    </row>
    <row r="54" spans="4:18" ht="10.5" customHeight="1" x14ac:dyDescent="0.25">
      <c r="D54" s="177"/>
      <c r="E54" s="172"/>
      <c r="F54" s="172"/>
      <c r="G54" s="173"/>
      <c r="H54" s="174"/>
      <c r="I54" s="174"/>
      <c r="J54" s="20"/>
      <c r="K54" s="80"/>
      <c r="M54" s="167"/>
      <c r="N54" s="167"/>
      <c r="O54" s="168"/>
      <c r="P54" s="93"/>
      <c r="Q54" s="92"/>
      <c r="R54" s="147"/>
    </row>
    <row r="55" spans="4:18" ht="10.5" hidden="1" customHeight="1" x14ac:dyDescent="0.25">
      <c r="D55" s="177"/>
      <c r="E55" s="172"/>
      <c r="F55" s="172"/>
      <c r="G55" s="173"/>
      <c r="H55" s="174"/>
      <c r="I55" s="174"/>
      <c r="J55" s="20"/>
      <c r="K55" s="80"/>
      <c r="M55" s="167"/>
      <c r="N55" s="167"/>
      <c r="O55" s="168"/>
      <c r="P55" s="93"/>
      <c r="Q55" s="92"/>
      <c r="R55" s="147"/>
    </row>
    <row r="56" spans="4:18" ht="10.5" hidden="1" customHeight="1" x14ac:dyDescent="0.25">
      <c r="D56" s="177"/>
      <c r="E56" s="172"/>
      <c r="F56" s="172"/>
      <c r="G56" s="173"/>
      <c r="H56" s="174"/>
      <c r="I56" s="174"/>
      <c r="J56" s="20"/>
      <c r="K56" s="80"/>
      <c r="M56" s="167"/>
      <c r="N56" s="167"/>
      <c r="O56" s="168"/>
      <c r="P56" s="93"/>
      <c r="Q56" s="92"/>
      <c r="R56" s="147"/>
    </row>
    <row r="57" spans="4:18" ht="20.25" hidden="1" customHeight="1" x14ac:dyDescent="0.25">
      <c r="D57" s="178" t="s">
        <v>54</v>
      </c>
      <c r="E57" s="21"/>
      <c r="F57" s="21"/>
      <c r="G57" s="22"/>
      <c r="H57" s="67"/>
      <c r="I57" s="179" t="s">
        <v>55</v>
      </c>
      <c r="J57" s="23"/>
      <c r="K57" s="21"/>
      <c r="L57" s="180" t="s">
        <v>56</v>
      </c>
      <c r="M57" s="181"/>
      <c r="N57" s="181"/>
      <c r="O57" s="24"/>
      <c r="P57" s="22"/>
      <c r="Q57" s="22"/>
      <c r="R57" s="22"/>
    </row>
    <row r="58" spans="4:18" hidden="1" x14ac:dyDescent="0.2">
      <c r="D58" s="182"/>
      <c r="G58" s="183"/>
      <c r="H58" s="183"/>
      <c r="I58" s="184"/>
      <c r="J58" s="25"/>
      <c r="K58" s="185"/>
      <c r="L58" s="185"/>
      <c r="M58" s="185"/>
      <c r="N58" s="185"/>
      <c r="O58" s="186"/>
      <c r="P58" s="183"/>
      <c r="Q58" s="183"/>
      <c r="R58" s="183"/>
    </row>
  </sheetData>
  <sheetProtection algorithmName="SHA-512" hashValue="VFmV2TBMaQEFzW4KvROnHScJn1jcIujMjKFol2o1kn/N1lSKcCUQumxSEfVUhYis5QV3I0VLM3z+JdSs8lKtRA==" saltValue="OS/EvA86hgMXSM1oTXvfNw==" spinCount="100000" sheet="1" selectLockedCells="1"/>
  <mergeCells count="16">
    <mergeCell ref="K37:N37"/>
    <mergeCell ref="E41:G41"/>
    <mergeCell ref="D50:R50"/>
    <mergeCell ref="D51:R51"/>
    <mergeCell ref="K26:M26"/>
    <mergeCell ref="K27:M27"/>
    <mergeCell ref="K28:M28"/>
    <mergeCell ref="K34:N34"/>
    <mergeCell ref="K35:N35"/>
    <mergeCell ref="K36:N36"/>
    <mergeCell ref="R10:R25"/>
    <mergeCell ref="E4:H4"/>
    <mergeCell ref="K4:P4"/>
    <mergeCell ref="E5:H5"/>
    <mergeCell ref="K5:P5"/>
    <mergeCell ref="E6:H6"/>
  </mergeCells>
  <printOptions horizontalCentered="1" gridLinesSet="0"/>
  <pageMargins left="0" right="0" top="0.78740157480314965" bottom="0.43307086614173229" header="0.51181102362204722" footer="0.19685039370078741"/>
  <pageSetup paperSize="9" scale="95" orientation="landscape" horizontalDpi="300" verticalDpi="300" r:id="rId1"/>
  <headerFooter alignWithMargins="0">
    <oddFooter>&amp;CSeite &amp;P von &amp;N</oddFooter>
  </headerFooter>
  <rowBreaks count="1" manualBreakCount="1">
    <brk id="3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5"/>
  <sheetViews>
    <sheetView showGridLines="0" topLeftCell="D22" zoomScaleNormal="100" workbookViewId="0">
      <selection activeCell="P31" sqref="P31"/>
    </sheetView>
  </sheetViews>
  <sheetFormatPr baseColWidth="10" defaultRowHeight="12.75" x14ac:dyDescent="0.2"/>
  <cols>
    <col min="1" max="3" width="11.42578125" hidden="1" customWidth="1"/>
    <col min="4" max="4" width="7.28515625" customWidth="1"/>
    <col min="5" max="5" width="23.42578125" customWidth="1"/>
    <col min="6" max="6" width="4.140625" customWidth="1"/>
    <col min="7" max="7" width="8.28515625" customWidth="1"/>
    <col min="8" max="8" width="9.85546875" customWidth="1"/>
    <col min="9" max="10" width="10.5703125" customWidth="1"/>
    <col min="11" max="13" width="7.28515625" customWidth="1"/>
    <col min="14" max="16" width="10.5703125" customWidth="1"/>
    <col min="17" max="18" width="12.7109375" customWidth="1"/>
  </cols>
  <sheetData>
    <row r="1" spans="1:18" ht="25.5" customHeight="1" x14ac:dyDescent="0.2">
      <c r="D1" s="121" t="s">
        <v>0</v>
      </c>
      <c r="E1" s="122"/>
      <c r="F1" s="11"/>
      <c r="I1" s="123"/>
      <c r="J1" s="90" t="s">
        <v>121</v>
      </c>
      <c r="K1" s="124"/>
      <c r="L1" s="124"/>
      <c r="M1" s="124"/>
      <c r="N1" s="124"/>
      <c r="O1" s="125"/>
      <c r="Q1" s="126" t="s">
        <v>1</v>
      </c>
      <c r="R1" s="206">
        <v>46327</v>
      </c>
    </row>
    <row r="2" spans="1:18" s="1" customFormat="1" ht="21" customHeight="1" x14ac:dyDescent="0.2">
      <c r="D2" s="128" t="s">
        <v>62</v>
      </c>
      <c r="E2" s="89"/>
      <c r="F2" s="3"/>
      <c r="H2" s="129"/>
      <c r="I2" s="130"/>
      <c r="J2" s="131" t="s">
        <v>111</v>
      </c>
      <c r="K2" s="132"/>
      <c r="L2" s="132"/>
      <c r="M2" s="132"/>
      <c r="N2" s="132"/>
      <c r="O2" s="133"/>
      <c r="Q2" s="126" t="s">
        <v>2</v>
      </c>
      <c r="R2" s="206">
        <v>46327</v>
      </c>
    </row>
    <row r="3" spans="1:18" s="1" customFormat="1" ht="21" customHeight="1" x14ac:dyDescent="0.2">
      <c r="D3" s="128"/>
      <c r="E3" s="224"/>
      <c r="F3" s="3"/>
      <c r="H3" s="129"/>
      <c r="I3" s="137" t="s">
        <v>189</v>
      </c>
      <c r="J3" s="131"/>
      <c r="K3" s="224" t="s">
        <v>188</v>
      </c>
      <c r="L3" s="132"/>
      <c r="M3" s="132"/>
      <c r="N3" s="132"/>
      <c r="O3" s="133"/>
      <c r="Q3" s="126"/>
      <c r="R3" s="206"/>
    </row>
    <row r="4" spans="1:18" s="1" customFormat="1" ht="17.25" customHeight="1" x14ac:dyDescent="0.2">
      <c r="D4" s="135" t="s">
        <v>3</v>
      </c>
      <c r="E4" s="375" t="s">
        <v>122</v>
      </c>
      <c r="F4" s="375"/>
      <c r="G4" s="375"/>
      <c r="H4" s="375"/>
      <c r="I4" s="137" t="s">
        <v>4</v>
      </c>
      <c r="J4"/>
      <c r="K4" s="375" t="s">
        <v>123</v>
      </c>
      <c r="L4" s="375"/>
      <c r="M4" s="375"/>
      <c r="N4" s="375"/>
      <c r="O4" s="375"/>
      <c r="P4" s="375"/>
      <c r="Q4" s="126" t="s">
        <v>5</v>
      </c>
      <c r="R4" s="207">
        <v>9661</v>
      </c>
    </row>
    <row r="5" spans="1:18" s="1" customFormat="1" ht="17.25" customHeight="1" x14ac:dyDescent="0.2">
      <c r="D5" s="135" t="s">
        <v>6</v>
      </c>
      <c r="E5" s="385"/>
      <c r="F5" s="385"/>
      <c r="G5" s="385"/>
      <c r="H5" s="385"/>
      <c r="I5" s="89" t="s">
        <v>7</v>
      </c>
      <c r="J5"/>
      <c r="K5" s="386"/>
      <c r="L5" s="386"/>
      <c r="M5" s="386"/>
      <c r="N5" s="386"/>
      <c r="O5" s="386"/>
      <c r="P5" s="386"/>
      <c r="Q5" s="126" t="s">
        <v>8</v>
      </c>
      <c r="R5" s="225"/>
    </row>
    <row r="6" spans="1:18" s="2" customFormat="1" ht="17.25" customHeight="1" x14ac:dyDescent="0.25">
      <c r="D6" s="89" t="s">
        <v>87</v>
      </c>
      <c r="E6" s="424" t="s">
        <v>104</v>
      </c>
      <c r="F6" s="424"/>
      <c r="G6" s="424"/>
      <c r="H6" s="424"/>
      <c r="I6" s="139" t="s">
        <v>9</v>
      </c>
      <c r="J6"/>
      <c r="K6" s="89" t="s">
        <v>105</v>
      </c>
      <c r="L6"/>
      <c r="M6" s="91"/>
      <c r="N6" s="91"/>
      <c r="O6" s="92"/>
      <c r="P6" s="93"/>
      <c r="Q6" s="126" t="s">
        <v>8</v>
      </c>
      <c r="R6" s="94" t="s">
        <v>106</v>
      </c>
    </row>
    <row r="7" spans="1:18" s="45" customFormat="1" ht="37.5" x14ac:dyDescent="0.2">
      <c r="A7" s="4" t="s">
        <v>10</v>
      </c>
      <c r="B7" s="4" t="s">
        <v>11</v>
      </c>
      <c r="C7" s="4" t="s">
        <v>12</v>
      </c>
      <c r="D7" s="4" t="s">
        <v>13</v>
      </c>
      <c r="E7" s="4" t="s">
        <v>14</v>
      </c>
      <c r="F7" s="4" t="s">
        <v>15</v>
      </c>
      <c r="G7" s="4" t="s">
        <v>16</v>
      </c>
      <c r="H7" s="4" t="s">
        <v>63</v>
      </c>
      <c r="I7" s="26" t="s">
        <v>64</v>
      </c>
      <c r="J7" s="26" t="s">
        <v>65</v>
      </c>
      <c r="K7" s="5" t="s">
        <v>17</v>
      </c>
      <c r="L7" s="5"/>
      <c r="M7" s="5"/>
      <c r="N7" s="27" t="s">
        <v>66</v>
      </c>
      <c r="O7" s="26" t="s">
        <v>67</v>
      </c>
      <c r="P7" s="26" t="s">
        <v>68</v>
      </c>
      <c r="Q7" s="26" t="s">
        <v>69</v>
      </c>
      <c r="R7" s="28" t="s">
        <v>70</v>
      </c>
    </row>
    <row r="8" spans="1:18" x14ac:dyDescent="0.2">
      <c r="A8" s="6"/>
      <c r="B8" s="6"/>
      <c r="C8" s="6"/>
      <c r="D8" s="7" t="s">
        <v>18</v>
      </c>
      <c r="E8" s="46"/>
      <c r="F8" s="46" t="s">
        <v>18</v>
      </c>
      <c r="G8" s="46" t="s">
        <v>18</v>
      </c>
      <c r="H8" s="141" t="str">
        <f>"4 x 10 / "&amp;ROUND($L$10,2)</f>
        <v>4 x 10 / 20,83</v>
      </c>
      <c r="I8" s="8" t="s">
        <v>19</v>
      </c>
      <c r="J8" s="8" t="s">
        <v>20</v>
      </c>
      <c r="K8" s="4" t="s">
        <v>21</v>
      </c>
      <c r="L8" s="4" t="s">
        <v>22</v>
      </c>
      <c r="M8" s="4" t="s">
        <v>23</v>
      </c>
      <c r="N8" s="141" t="str">
        <f>"8 x 10 / "&amp;ROUND($L$10,2)</f>
        <v>8 x 10 / 20,83</v>
      </c>
      <c r="O8" s="8" t="s">
        <v>24</v>
      </c>
      <c r="P8" s="8" t="s">
        <v>25</v>
      </c>
      <c r="Q8" s="141" t="str">
        <f>"(4/14) x (10/"&amp;ROUND($L$10,2)&amp;")"</f>
        <v>(4/14) x (10/20,83)</v>
      </c>
      <c r="R8" s="8" t="s">
        <v>25</v>
      </c>
    </row>
    <row r="9" spans="1:18" s="11" customFormat="1" ht="12.75" customHeight="1" x14ac:dyDescent="0.2">
      <c r="A9" s="9"/>
      <c r="B9" s="9"/>
      <c r="C9" s="9"/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7.25" customHeight="1" x14ac:dyDescent="0.2">
      <c r="A10" s="6"/>
      <c r="B10" s="6"/>
      <c r="C10" s="6"/>
      <c r="D10" s="113" t="s">
        <v>26</v>
      </c>
      <c r="E10" s="96" t="s">
        <v>97</v>
      </c>
      <c r="F10" s="114" t="s">
        <v>107</v>
      </c>
      <c r="G10" s="107">
        <v>13.58</v>
      </c>
      <c r="H10" s="115">
        <f>G10*L10/20.83</f>
        <v>13.582173147703632</v>
      </c>
      <c r="I10" s="35" t="e">
        <f>$R$10/P10</f>
        <v>#DIV/0!</v>
      </c>
      <c r="J10" s="47" t="e">
        <f>G10*I10</f>
        <v>#DIV/0!</v>
      </c>
      <c r="K10" s="105">
        <v>5</v>
      </c>
      <c r="L10" s="221">
        <v>20.833333333333332</v>
      </c>
      <c r="M10" s="222">
        <v>229.16666666666666</v>
      </c>
      <c r="N10" s="35" t="e">
        <f>J10*L10/20.83</f>
        <v>#DIV/0!</v>
      </c>
      <c r="O10" s="48" t="e">
        <f>J10*L10</f>
        <v>#DIV/0!</v>
      </c>
      <c r="P10" s="226"/>
      <c r="Q10" s="35" t="e">
        <f>G10/P10*L10/20.83</f>
        <v>#DIV/0!</v>
      </c>
      <c r="R10" s="376"/>
    </row>
    <row r="11" spans="1:18" ht="17.25" customHeight="1" x14ac:dyDescent="0.2">
      <c r="A11" s="6"/>
      <c r="B11" s="6"/>
      <c r="C11" s="6"/>
      <c r="D11" s="109" t="s">
        <v>78</v>
      </c>
      <c r="E11" s="95" t="s">
        <v>117</v>
      </c>
      <c r="F11" s="114" t="s">
        <v>107</v>
      </c>
      <c r="G11" s="108">
        <v>238.05</v>
      </c>
      <c r="H11" s="115">
        <f t="shared" ref="H11:H22" si="0">G11*L11/20.83</f>
        <v>238.08809409505523</v>
      </c>
      <c r="I11" s="35" t="e">
        <f>$R$10/P11</f>
        <v>#DIV/0!</v>
      </c>
      <c r="J11" s="47" t="e">
        <f t="shared" ref="J11:J19" si="1">G11*I11</f>
        <v>#DIV/0!</v>
      </c>
      <c r="K11" s="105">
        <v>5</v>
      </c>
      <c r="L11" s="221">
        <v>20.833333333333332</v>
      </c>
      <c r="M11" s="222">
        <v>229.16666666666666</v>
      </c>
      <c r="N11" s="35" t="e">
        <f t="shared" ref="N11:N22" si="2">J11*L11/20.83</f>
        <v>#DIV/0!</v>
      </c>
      <c r="O11" s="48" t="e">
        <f t="shared" ref="O11:O21" si="3">J11*L11</f>
        <v>#DIV/0!</v>
      </c>
      <c r="P11" s="227"/>
      <c r="Q11" s="35" t="e">
        <f t="shared" ref="Q11:Q22" si="4">G11/P11*L11/20.83</f>
        <v>#DIV/0!</v>
      </c>
      <c r="R11" s="377"/>
    </row>
    <row r="12" spans="1:18" ht="17.25" customHeight="1" x14ac:dyDescent="0.2">
      <c r="A12" s="6"/>
      <c r="B12" s="6"/>
      <c r="C12" s="6"/>
      <c r="D12" s="109" t="s">
        <v>79</v>
      </c>
      <c r="E12" s="96" t="s">
        <v>112</v>
      </c>
      <c r="F12" s="114" t="s">
        <v>58</v>
      </c>
      <c r="G12" s="108">
        <v>20.2</v>
      </c>
      <c r="H12" s="115">
        <f t="shared" si="0"/>
        <v>20.203232517202753</v>
      </c>
      <c r="I12" s="35" t="e">
        <f t="shared" ref="I12:I21" si="5">$R$10/P12</f>
        <v>#DIV/0!</v>
      </c>
      <c r="J12" s="47" t="e">
        <f t="shared" si="1"/>
        <v>#DIV/0!</v>
      </c>
      <c r="K12" s="105">
        <v>5</v>
      </c>
      <c r="L12" s="221">
        <v>20.833333333333332</v>
      </c>
      <c r="M12" s="222">
        <v>229.16666666666666</v>
      </c>
      <c r="N12" s="35" t="e">
        <f t="shared" si="2"/>
        <v>#DIV/0!</v>
      </c>
      <c r="O12" s="48" t="e">
        <f t="shared" si="3"/>
        <v>#DIV/0!</v>
      </c>
      <c r="P12" s="227"/>
      <c r="Q12" s="35" t="e">
        <f t="shared" si="4"/>
        <v>#DIV/0!</v>
      </c>
      <c r="R12" s="377"/>
    </row>
    <row r="13" spans="1:18" ht="17.25" customHeight="1" x14ac:dyDescent="0.2">
      <c r="A13" s="6"/>
      <c r="B13" s="6"/>
      <c r="C13" s="6"/>
      <c r="D13" s="109" t="s">
        <v>80</v>
      </c>
      <c r="E13" s="96" t="s">
        <v>75</v>
      </c>
      <c r="F13" s="114" t="s">
        <v>59</v>
      </c>
      <c r="G13" s="108">
        <v>10.23</v>
      </c>
      <c r="H13" s="115">
        <f t="shared" si="0"/>
        <v>10.231637061929909</v>
      </c>
      <c r="I13" s="35" t="e">
        <f t="shared" si="5"/>
        <v>#DIV/0!</v>
      </c>
      <c r="J13" s="47" t="e">
        <f t="shared" si="1"/>
        <v>#DIV/0!</v>
      </c>
      <c r="K13" s="105">
        <v>5</v>
      </c>
      <c r="L13" s="221">
        <v>20.833333333333332</v>
      </c>
      <c r="M13" s="222">
        <v>229.16666666666666</v>
      </c>
      <c r="N13" s="35" t="e">
        <f t="shared" si="2"/>
        <v>#DIV/0!</v>
      </c>
      <c r="O13" s="48" t="e">
        <f t="shared" si="3"/>
        <v>#DIV/0!</v>
      </c>
      <c r="P13" s="227"/>
      <c r="Q13" s="35" t="e">
        <f t="shared" si="4"/>
        <v>#DIV/0!</v>
      </c>
      <c r="R13" s="377"/>
    </row>
    <row r="14" spans="1:18" ht="17.25" customHeight="1" x14ac:dyDescent="0.2">
      <c r="A14" s="6"/>
      <c r="B14" s="6"/>
      <c r="C14" s="6"/>
      <c r="D14" s="109" t="s">
        <v>81</v>
      </c>
      <c r="E14" s="96" t="s">
        <v>124</v>
      </c>
      <c r="F14" s="114" t="s">
        <v>59</v>
      </c>
      <c r="G14" s="108">
        <v>22.25</v>
      </c>
      <c r="H14" s="115">
        <f t="shared" si="0"/>
        <v>22.25356056969115</v>
      </c>
      <c r="I14" s="35" t="e">
        <f t="shared" si="5"/>
        <v>#DIV/0!</v>
      </c>
      <c r="J14" s="47" t="e">
        <f t="shared" si="1"/>
        <v>#DIV/0!</v>
      </c>
      <c r="K14" s="105">
        <v>5</v>
      </c>
      <c r="L14" s="221">
        <v>20.833333333333332</v>
      </c>
      <c r="M14" s="222">
        <v>229.16666666666666</v>
      </c>
      <c r="N14" s="35" t="e">
        <f t="shared" si="2"/>
        <v>#DIV/0!</v>
      </c>
      <c r="O14" s="48" t="e">
        <f t="shared" si="3"/>
        <v>#DIV/0!</v>
      </c>
      <c r="P14" s="227"/>
      <c r="Q14" s="35" t="e">
        <f t="shared" si="4"/>
        <v>#DIV/0!</v>
      </c>
      <c r="R14" s="377"/>
    </row>
    <row r="15" spans="1:18" ht="17.25" customHeight="1" x14ac:dyDescent="0.2">
      <c r="A15" s="6"/>
      <c r="B15" s="6"/>
      <c r="C15" s="6"/>
      <c r="D15" s="109" t="s">
        <v>82</v>
      </c>
      <c r="E15" s="96" t="s">
        <v>125</v>
      </c>
      <c r="F15" s="114" t="s">
        <v>59</v>
      </c>
      <c r="G15" s="108">
        <v>2.89</v>
      </c>
      <c r="H15" s="115">
        <f t="shared" si="0"/>
        <v>2.8904624739958398</v>
      </c>
      <c r="I15" s="35" t="e">
        <f t="shared" si="5"/>
        <v>#DIV/0!</v>
      </c>
      <c r="J15" s="47" t="e">
        <f t="shared" si="1"/>
        <v>#DIV/0!</v>
      </c>
      <c r="K15" s="105">
        <v>5</v>
      </c>
      <c r="L15" s="221">
        <v>20.833333333333332</v>
      </c>
      <c r="M15" s="222">
        <v>229.16666666666666</v>
      </c>
      <c r="N15" s="35" t="e">
        <f t="shared" si="2"/>
        <v>#DIV/0!</v>
      </c>
      <c r="O15" s="48" t="e">
        <f t="shared" si="3"/>
        <v>#DIV/0!</v>
      </c>
      <c r="P15" s="227"/>
      <c r="Q15" s="35" t="e">
        <f t="shared" si="4"/>
        <v>#DIV/0!</v>
      </c>
      <c r="R15" s="377"/>
    </row>
    <row r="16" spans="1:18" ht="17.25" customHeight="1" x14ac:dyDescent="0.2">
      <c r="A16" s="6"/>
      <c r="B16" s="6"/>
      <c r="C16" s="6"/>
      <c r="D16" s="109" t="s">
        <v>83</v>
      </c>
      <c r="E16" s="96" t="s">
        <v>109</v>
      </c>
      <c r="F16" s="114" t="s">
        <v>107</v>
      </c>
      <c r="G16" s="108">
        <v>7.2</v>
      </c>
      <c r="H16" s="115">
        <f t="shared" si="0"/>
        <v>3.6155544887181956</v>
      </c>
      <c r="I16" s="35" t="e">
        <f t="shared" si="5"/>
        <v>#DIV/0!</v>
      </c>
      <c r="J16" s="47" t="e">
        <f t="shared" si="1"/>
        <v>#DIV/0!</v>
      </c>
      <c r="K16" s="106">
        <v>2.5</v>
      </c>
      <c r="L16" s="223">
        <v>10.46</v>
      </c>
      <c r="M16" s="222">
        <v>115</v>
      </c>
      <c r="N16" s="35" t="e">
        <f t="shared" si="2"/>
        <v>#DIV/0!</v>
      </c>
      <c r="O16" s="48" t="e">
        <f t="shared" si="3"/>
        <v>#DIV/0!</v>
      </c>
      <c r="P16" s="227"/>
      <c r="Q16" s="35" t="e">
        <f t="shared" si="4"/>
        <v>#DIV/0!</v>
      </c>
      <c r="R16" s="377"/>
    </row>
    <row r="17" spans="1:18" ht="17.25" customHeight="1" x14ac:dyDescent="0.2">
      <c r="A17" s="6"/>
      <c r="B17" s="6"/>
      <c r="C17" s="6"/>
      <c r="D17" s="109" t="s">
        <v>84</v>
      </c>
      <c r="E17" s="96" t="s">
        <v>77</v>
      </c>
      <c r="F17" s="114" t="s">
        <v>107</v>
      </c>
      <c r="G17" s="108">
        <v>14.92</v>
      </c>
      <c r="H17" s="115">
        <f t="shared" si="0"/>
        <v>3.103856617058729</v>
      </c>
      <c r="I17" s="35" t="e">
        <f t="shared" si="5"/>
        <v>#DIV/0!</v>
      </c>
      <c r="J17" s="47" t="e">
        <f>G17*I17</f>
        <v>#DIV/0!</v>
      </c>
      <c r="K17" s="106">
        <v>1</v>
      </c>
      <c r="L17" s="223">
        <v>4.333333333333333</v>
      </c>
      <c r="M17" s="222">
        <v>47.666666666666664</v>
      </c>
      <c r="N17" s="35" t="e">
        <f t="shared" si="2"/>
        <v>#DIV/0!</v>
      </c>
      <c r="O17" s="48" t="e">
        <f t="shared" si="3"/>
        <v>#DIV/0!</v>
      </c>
      <c r="P17" s="227"/>
      <c r="Q17" s="35" t="e">
        <f t="shared" si="4"/>
        <v>#DIV/0!</v>
      </c>
      <c r="R17" s="377"/>
    </row>
    <row r="18" spans="1:18" ht="17.25" customHeight="1" x14ac:dyDescent="0.2">
      <c r="A18" s="6"/>
      <c r="B18" s="6"/>
      <c r="C18" s="6"/>
      <c r="D18" s="109" t="s">
        <v>85</v>
      </c>
      <c r="E18" s="96" t="s">
        <v>126</v>
      </c>
      <c r="F18" s="114" t="s">
        <v>107</v>
      </c>
      <c r="G18" s="108">
        <v>9.18</v>
      </c>
      <c r="H18" s="115">
        <f t="shared" si="0"/>
        <v>1.9097455592894861</v>
      </c>
      <c r="I18" s="35" t="e">
        <f>$R$10/P18</f>
        <v>#DIV/0!</v>
      </c>
      <c r="J18" s="47" t="e">
        <f t="shared" si="1"/>
        <v>#DIV/0!</v>
      </c>
      <c r="K18" s="106">
        <v>1</v>
      </c>
      <c r="L18" s="223">
        <v>4.333333333333333</v>
      </c>
      <c r="M18" s="222">
        <v>47.666666666666664</v>
      </c>
      <c r="N18" s="35" t="e">
        <f t="shared" si="2"/>
        <v>#DIV/0!</v>
      </c>
      <c r="O18" s="48" t="e">
        <f t="shared" si="3"/>
        <v>#DIV/0!</v>
      </c>
      <c r="P18" s="227"/>
      <c r="Q18" s="35" t="e">
        <f t="shared" si="4"/>
        <v>#DIV/0!</v>
      </c>
      <c r="R18" s="377"/>
    </row>
    <row r="19" spans="1:18" ht="17.25" customHeight="1" x14ac:dyDescent="0.2">
      <c r="A19" s="6"/>
      <c r="B19" s="6"/>
      <c r="C19" s="6"/>
      <c r="D19" s="109" t="s">
        <v>86</v>
      </c>
      <c r="E19" s="96" t="s">
        <v>127</v>
      </c>
      <c r="F19" s="114" t="s">
        <v>107</v>
      </c>
      <c r="G19" s="108">
        <v>18.7</v>
      </c>
      <c r="H19" s="115">
        <f t="shared" si="0"/>
        <v>0.89774363898223719</v>
      </c>
      <c r="I19" s="35" t="e">
        <f t="shared" si="5"/>
        <v>#DIV/0!</v>
      </c>
      <c r="J19" s="47" t="e">
        <f t="shared" si="1"/>
        <v>#DIV/0!</v>
      </c>
      <c r="K19" s="106">
        <v>0.23</v>
      </c>
      <c r="L19" s="223">
        <v>1</v>
      </c>
      <c r="M19" s="222">
        <v>11</v>
      </c>
      <c r="N19" s="35" t="e">
        <f t="shared" si="2"/>
        <v>#DIV/0!</v>
      </c>
      <c r="O19" s="48" t="e">
        <f t="shared" si="3"/>
        <v>#DIV/0!</v>
      </c>
      <c r="P19" s="227"/>
      <c r="Q19" s="35" t="e">
        <f t="shared" si="4"/>
        <v>#DIV/0!</v>
      </c>
      <c r="R19" s="377"/>
    </row>
    <row r="20" spans="1:18" ht="27.75" customHeight="1" x14ac:dyDescent="0.2">
      <c r="A20" s="6"/>
      <c r="B20" s="6"/>
      <c r="C20" s="6"/>
      <c r="D20" s="120" t="s">
        <v>27</v>
      </c>
      <c r="E20" s="117" t="s">
        <v>128</v>
      </c>
      <c r="F20" s="97" t="s">
        <v>99</v>
      </c>
      <c r="G20" s="98">
        <v>22.2</v>
      </c>
      <c r="H20" s="99">
        <f t="shared" si="0"/>
        <v>4.6183389342294765</v>
      </c>
      <c r="I20" s="100" t="e">
        <f t="shared" si="5"/>
        <v>#DIV/0!</v>
      </c>
      <c r="J20" s="101" t="e">
        <f>G20*I20</f>
        <v>#DIV/0!</v>
      </c>
      <c r="K20" s="102">
        <v>1</v>
      </c>
      <c r="L20" s="102">
        <v>4.333333333333333</v>
      </c>
      <c r="M20" s="188">
        <v>47.666666666666664</v>
      </c>
      <c r="N20" s="100" t="e">
        <f t="shared" si="2"/>
        <v>#DIV/0!</v>
      </c>
      <c r="O20" s="103" t="e">
        <f t="shared" si="3"/>
        <v>#DIV/0!</v>
      </c>
      <c r="P20" s="227"/>
      <c r="Q20" s="100" t="e">
        <f t="shared" si="4"/>
        <v>#DIV/0!</v>
      </c>
      <c r="R20" s="377"/>
    </row>
    <row r="21" spans="1:18" ht="27.75" customHeight="1" x14ac:dyDescent="0.2">
      <c r="A21" s="6"/>
      <c r="B21" s="6"/>
      <c r="C21" s="6"/>
      <c r="D21" s="120" t="s">
        <v>110</v>
      </c>
      <c r="E21" s="117" t="s">
        <v>118</v>
      </c>
      <c r="F21" s="97" t="s">
        <v>99</v>
      </c>
      <c r="G21" s="98">
        <v>23.54</v>
      </c>
      <c r="H21" s="99">
        <f t="shared" si="0"/>
        <v>4.8971035365658508</v>
      </c>
      <c r="I21" s="100" t="e">
        <f t="shared" si="5"/>
        <v>#DIV/0!</v>
      </c>
      <c r="J21" s="101" t="e">
        <f>G21*I21</f>
        <v>#DIV/0!</v>
      </c>
      <c r="K21" s="102">
        <v>1</v>
      </c>
      <c r="L21" s="102">
        <v>4.333333333333333</v>
      </c>
      <c r="M21" s="188">
        <v>47.666666666666664</v>
      </c>
      <c r="N21" s="100" t="e">
        <f t="shared" si="2"/>
        <v>#DIV/0!</v>
      </c>
      <c r="O21" s="103" t="e">
        <f t="shared" si="3"/>
        <v>#DIV/0!</v>
      </c>
      <c r="P21" s="227"/>
      <c r="Q21" s="100" t="e">
        <f t="shared" si="4"/>
        <v>#DIV/0!</v>
      </c>
      <c r="R21" s="377"/>
    </row>
    <row r="22" spans="1:18" ht="27.75" customHeight="1" x14ac:dyDescent="0.2">
      <c r="A22" s="214"/>
      <c r="B22" s="214"/>
      <c r="C22" s="214"/>
      <c r="D22" s="215" t="s">
        <v>169</v>
      </c>
      <c r="E22" s="117" t="s">
        <v>175</v>
      </c>
      <c r="F22" s="216" t="s">
        <v>99</v>
      </c>
      <c r="G22" s="217">
        <v>1.99</v>
      </c>
      <c r="H22" s="99">
        <f t="shared" si="0"/>
        <v>0.41398623779804772</v>
      </c>
      <c r="I22" s="100" t="e">
        <f t="shared" ref="I22" si="6">$R$10/P22</f>
        <v>#DIV/0!</v>
      </c>
      <c r="J22" s="101" t="e">
        <f>G22*I22</f>
        <v>#DIV/0!</v>
      </c>
      <c r="K22" s="102">
        <v>1</v>
      </c>
      <c r="L22" s="102">
        <v>4.333333333333333</v>
      </c>
      <c r="M22" s="188">
        <v>47.666666666666664</v>
      </c>
      <c r="N22" s="100" t="e">
        <f t="shared" si="2"/>
        <v>#DIV/0!</v>
      </c>
      <c r="O22" s="103" t="e">
        <f t="shared" ref="O22" si="7">J22*L22</f>
        <v>#DIV/0!</v>
      </c>
      <c r="P22" s="226"/>
      <c r="Q22" s="100" t="e">
        <f t="shared" si="4"/>
        <v>#DIV/0!</v>
      </c>
      <c r="R22" s="378"/>
    </row>
    <row r="23" spans="1:18" ht="17.25" customHeight="1" thickBot="1" x14ac:dyDescent="0.25">
      <c r="D23" s="82"/>
      <c r="E23" s="70" t="s">
        <v>41</v>
      </c>
      <c r="F23" s="71"/>
      <c r="G23" s="72">
        <f>SUM(G10:G22)</f>
        <v>404.93000000000006</v>
      </c>
      <c r="H23" s="73">
        <f>SUM(H10:H22)</f>
        <v>326.70548887822059</v>
      </c>
      <c r="I23" s="71"/>
      <c r="J23" s="74"/>
      <c r="K23" s="379" t="s">
        <v>42</v>
      </c>
      <c r="L23" s="380"/>
      <c r="M23" s="381"/>
      <c r="N23" s="41" t="e">
        <f>SUM(N10:N22)</f>
        <v>#DIV/0!</v>
      </c>
      <c r="O23" s="78" t="e">
        <f>SUM(O10:O22)</f>
        <v>#DIV/0!</v>
      </c>
      <c r="P23" s="142"/>
      <c r="Q23" s="143" t="e">
        <f>SUM(Q10:Q22)</f>
        <v>#DIV/0!</v>
      </c>
      <c r="R23" s="49"/>
    </row>
    <row r="24" spans="1:18" ht="17.25" customHeight="1" x14ac:dyDescent="0.2">
      <c r="D24" s="12" t="s">
        <v>43</v>
      </c>
      <c r="E24" s="144"/>
      <c r="F24" s="144"/>
      <c r="G24" s="145"/>
      <c r="H24" s="142"/>
      <c r="I24" s="146"/>
      <c r="J24" s="76"/>
      <c r="K24" s="390" t="s">
        <v>93</v>
      </c>
      <c r="L24" s="391"/>
      <c r="M24" s="392"/>
      <c r="N24" s="41" t="e">
        <f>N23*19%</f>
        <v>#DIV/0!</v>
      </c>
      <c r="O24" s="78" t="e">
        <f>O23*19%</f>
        <v>#DIV/0!</v>
      </c>
      <c r="P24" s="147" t="s">
        <v>44</v>
      </c>
      <c r="Q24" s="148" t="e">
        <f>O23*P25</f>
        <v>#DIV/0!</v>
      </c>
      <c r="R24" s="149" t="s">
        <v>115</v>
      </c>
    </row>
    <row r="25" spans="1:18" ht="17.25" customHeight="1" thickBot="1" x14ac:dyDescent="0.25">
      <c r="D25" s="150" t="s">
        <v>45</v>
      </c>
      <c r="E25" s="151"/>
      <c r="F25" s="151"/>
      <c r="G25" s="51"/>
      <c r="H25" s="52"/>
      <c r="I25" s="13"/>
      <c r="J25" s="53"/>
      <c r="K25" s="387" t="s">
        <v>46</v>
      </c>
      <c r="L25" s="388"/>
      <c r="M25" s="389"/>
      <c r="N25" s="44" t="e">
        <f>N23+N24</f>
        <v>#DIV/0!</v>
      </c>
      <c r="O25" s="79" t="e">
        <f>O23+O24</f>
        <v>#DIV/0!</v>
      </c>
      <c r="P25" s="152">
        <v>11</v>
      </c>
      <c r="Q25" s="81" t="e">
        <f>O25*P25</f>
        <v>#DIV/0!</v>
      </c>
      <c r="R25" s="15" t="s">
        <v>94</v>
      </c>
    </row>
    <row r="26" spans="1:18" ht="17.25" customHeight="1" x14ac:dyDescent="0.2">
      <c r="D26" s="153"/>
      <c r="E26" s="144"/>
      <c r="F26" s="144"/>
      <c r="G26" s="145"/>
      <c r="H26" s="142"/>
      <c r="I26" s="146"/>
      <c r="J26" s="50"/>
      <c r="K26" s="94"/>
      <c r="L26" s="94"/>
      <c r="M26" s="94"/>
      <c r="N26" s="143"/>
      <c r="O26" s="154"/>
      <c r="P26" s="155"/>
      <c r="Q26" s="77"/>
      <c r="R26" s="147"/>
    </row>
    <row r="27" spans="1:18" ht="17.25" customHeight="1" thickBot="1" x14ac:dyDescent="0.25">
      <c r="D27" s="189" t="s">
        <v>47</v>
      </c>
      <c r="E27" s="151"/>
      <c r="F27" s="151"/>
      <c r="G27" s="51"/>
      <c r="H27" s="52"/>
      <c r="I27" s="13"/>
      <c r="J27" s="53"/>
      <c r="K27" s="163"/>
      <c r="L27" s="14"/>
      <c r="M27" s="163"/>
      <c r="N27" s="163"/>
      <c r="O27" s="190"/>
      <c r="P27" s="191"/>
      <c r="Q27" s="30"/>
      <c r="R27" s="31"/>
    </row>
    <row r="28" spans="1:18" ht="37.5" x14ac:dyDescent="0.2">
      <c r="D28" s="192" t="s">
        <v>13</v>
      </c>
      <c r="E28" s="193"/>
      <c r="F28" s="194"/>
      <c r="G28" s="54" t="s">
        <v>16</v>
      </c>
      <c r="H28" s="55"/>
      <c r="I28" s="56" t="s">
        <v>64</v>
      </c>
      <c r="J28" s="56" t="s">
        <v>71</v>
      </c>
      <c r="K28" s="57" t="s">
        <v>48</v>
      </c>
      <c r="L28" s="57"/>
      <c r="M28" s="57"/>
      <c r="N28" s="57"/>
      <c r="O28" s="56" t="s">
        <v>72</v>
      </c>
      <c r="P28" s="56" t="s">
        <v>68</v>
      </c>
      <c r="Q28" s="56" t="s">
        <v>73</v>
      </c>
      <c r="R28" s="58" t="s">
        <v>70</v>
      </c>
    </row>
    <row r="29" spans="1:18" ht="12.75" customHeight="1" x14ac:dyDescent="0.2">
      <c r="D29" s="59" t="s">
        <v>18</v>
      </c>
      <c r="E29" s="60"/>
      <c r="F29" s="61" t="s">
        <v>18</v>
      </c>
      <c r="G29" s="46" t="s">
        <v>18</v>
      </c>
      <c r="H29" s="8"/>
      <c r="I29" s="8" t="s">
        <v>19</v>
      </c>
      <c r="J29" s="8" t="s">
        <v>20</v>
      </c>
      <c r="K29" s="4"/>
      <c r="L29" s="4"/>
      <c r="M29" s="4"/>
      <c r="N29" s="8"/>
      <c r="O29" s="8" t="s">
        <v>32</v>
      </c>
      <c r="P29" s="8" t="s">
        <v>25</v>
      </c>
      <c r="Q29" s="8" t="s">
        <v>61</v>
      </c>
      <c r="R29" s="62" t="s">
        <v>25</v>
      </c>
    </row>
    <row r="30" spans="1:18" ht="17.25" customHeight="1" x14ac:dyDescent="0.2">
      <c r="D30" s="33" t="s">
        <v>26</v>
      </c>
      <c r="E30" s="10" t="s">
        <v>27</v>
      </c>
      <c r="F30" s="10" t="s">
        <v>28</v>
      </c>
      <c r="G30" s="10" t="s">
        <v>29</v>
      </c>
      <c r="H30" s="10" t="s">
        <v>30</v>
      </c>
      <c r="I30" s="10" t="s">
        <v>31</v>
      </c>
      <c r="J30" s="10" t="s">
        <v>32</v>
      </c>
      <c r="K30" s="10" t="s">
        <v>33</v>
      </c>
      <c r="L30" s="10" t="s">
        <v>34</v>
      </c>
      <c r="M30" s="10" t="s">
        <v>35</v>
      </c>
      <c r="N30" s="10" t="s">
        <v>36</v>
      </c>
      <c r="O30" s="10" t="s">
        <v>37</v>
      </c>
      <c r="P30" s="10" t="s">
        <v>38</v>
      </c>
      <c r="Q30" s="10" t="s">
        <v>39</v>
      </c>
      <c r="R30" s="195" t="s">
        <v>40</v>
      </c>
    </row>
    <row r="31" spans="1:18" ht="17.25" customHeight="1" x14ac:dyDescent="0.2">
      <c r="D31" s="196" t="s">
        <v>95</v>
      </c>
      <c r="E31" s="197" t="s">
        <v>49</v>
      </c>
      <c r="F31" s="198"/>
      <c r="G31" s="63">
        <f>SUM(G10:G17)</f>
        <v>329.32000000000005</v>
      </c>
      <c r="H31" s="221"/>
      <c r="I31" s="35" t="e">
        <f>R31/P31</f>
        <v>#DIV/0!</v>
      </c>
      <c r="J31" s="199" t="e">
        <f>G31*I31</f>
        <v>#DIV/0!</v>
      </c>
      <c r="K31" s="382" t="s">
        <v>50</v>
      </c>
      <c r="L31" s="383"/>
      <c r="M31" s="383"/>
      <c r="N31" s="384"/>
      <c r="O31" s="48" t="e">
        <f>J31</f>
        <v>#DIV/0!</v>
      </c>
      <c r="P31" s="226"/>
      <c r="Q31" s="35" t="e">
        <f>G31/P31</f>
        <v>#DIV/0!</v>
      </c>
      <c r="R31" s="228"/>
    </row>
    <row r="32" spans="1:18" ht="17.25" customHeight="1" x14ac:dyDescent="0.2">
      <c r="D32" s="37"/>
      <c r="K32" s="395" t="s">
        <v>47</v>
      </c>
      <c r="L32" s="396"/>
      <c r="M32" s="396"/>
      <c r="N32" s="397"/>
      <c r="O32" s="78" t="e">
        <f>O31</f>
        <v>#DIV/0!</v>
      </c>
      <c r="P32" s="16"/>
      <c r="Q32" s="17"/>
      <c r="R32" s="64"/>
    </row>
    <row r="33" spans="4:18" ht="17.25" customHeight="1" x14ac:dyDescent="0.2">
      <c r="D33" s="39"/>
      <c r="K33" s="395" t="s">
        <v>60</v>
      </c>
      <c r="L33" s="396"/>
      <c r="M33" s="396"/>
      <c r="N33" s="397"/>
      <c r="O33" s="78" t="e">
        <f>O32*19%</f>
        <v>#DIV/0!</v>
      </c>
      <c r="P33" s="174"/>
      <c r="Q33" s="200" t="e">
        <f>O32</f>
        <v>#DIV/0!</v>
      </c>
      <c r="R33" s="201" t="s">
        <v>115</v>
      </c>
    </row>
    <row r="34" spans="4:18" ht="17.25" customHeight="1" thickBot="1" x14ac:dyDescent="0.25">
      <c r="D34" s="202"/>
      <c r="E34" s="151"/>
      <c r="F34" s="151"/>
      <c r="G34" s="51"/>
      <c r="H34" s="52"/>
      <c r="I34" s="13"/>
      <c r="J34" s="65"/>
      <c r="K34" s="398" t="s">
        <v>46</v>
      </c>
      <c r="L34" s="399"/>
      <c r="M34" s="399"/>
      <c r="N34" s="400"/>
      <c r="O34" s="79" t="e">
        <f>O32+O33</f>
        <v>#DIV/0!</v>
      </c>
      <c r="P34" s="203" t="s">
        <v>18</v>
      </c>
      <c r="Q34" s="81" t="e">
        <f>O34</f>
        <v>#DIV/0!</v>
      </c>
      <c r="R34" s="66" t="s">
        <v>74</v>
      </c>
    </row>
    <row r="35" spans="4:18" ht="17.25" customHeight="1" thickBot="1" x14ac:dyDescent="0.25">
      <c r="D35" s="153"/>
      <c r="E35" s="144"/>
      <c r="F35" s="144"/>
      <c r="G35" s="145"/>
      <c r="H35" s="142"/>
      <c r="I35" s="146"/>
      <c r="J35" s="50"/>
      <c r="K35" s="94"/>
      <c r="L35" s="94"/>
      <c r="M35" s="94"/>
      <c r="N35" s="143"/>
      <c r="O35" s="154"/>
      <c r="P35" s="155"/>
      <c r="Q35" s="77"/>
      <c r="R35" s="147"/>
    </row>
    <row r="36" spans="4:18" ht="30" customHeight="1" x14ac:dyDescent="0.2">
      <c r="D36" s="32" t="s">
        <v>13</v>
      </c>
      <c r="E36" s="68" t="s">
        <v>14</v>
      </c>
      <c r="F36" s="68" t="s">
        <v>15</v>
      </c>
      <c r="G36" s="68" t="s">
        <v>16</v>
      </c>
      <c r="H36" s="68"/>
      <c r="I36" s="56"/>
      <c r="J36" s="56"/>
      <c r="K36" s="68" t="s">
        <v>17</v>
      </c>
      <c r="L36" s="68"/>
      <c r="M36" s="68"/>
      <c r="N36" s="56" t="s">
        <v>88</v>
      </c>
      <c r="O36" s="56" t="s">
        <v>89</v>
      </c>
      <c r="P36" s="56"/>
      <c r="Q36" s="56" t="s">
        <v>90</v>
      </c>
      <c r="R36" s="58" t="s">
        <v>91</v>
      </c>
    </row>
    <row r="37" spans="4:18" ht="12.75" customHeight="1" x14ac:dyDescent="0.2">
      <c r="D37" s="33" t="s">
        <v>26</v>
      </c>
      <c r="E37" s="10" t="s">
        <v>27</v>
      </c>
      <c r="F37" s="10" t="s">
        <v>28</v>
      </c>
      <c r="G37" s="10" t="s">
        <v>29</v>
      </c>
      <c r="H37" s="10" t="s">
        <v>30</v>
      </c>
      <c r="I37" s="10" t="s">
        <v>31</v>
      </c>
      <c r="J37" s="10" t="s">
        <v>32</v>
      </c>
      <c r="K37" s="10" t="s">
        <v>33</v>
      </c>
      <c r="L37" s="10" t="s">
        <v>34</v>
      </c>
      <c r="M37" s="10" t="s">
        <v>35</v>
      </c>
      <c r="N37" s="10" t="s">
        <v>36</v>
      </c>
      <c r="O37" s="10" t="s">
        <v>37</v>
      </c>
      <c r="P37" s="10"/>
      <c r="Q37" s="10" t="s">
        <v>39</v>
      </c>
      <c r="R37" s="62" t="s">
        <v>25</v>
      </c>
    </row>
    <row r="38" spans="4:18" ht="17.25" customHeight="1" x14ac:dyDescent="0.2">
      <c r="D38" s="110" t="s">
        <v>96</v>
      </c>
      <c r="E38" s="401" t="s">
        <v>92</v>
      </c>
      <c r="F38" s="402"/>
      <c r="G38" s="403"/>
      <c r="H38" s="221"/>
      <c r="I38" s="111"/>
      <c r="J38" s="34"/>
      <c r="K38" s="106">
        <v>5</v>
      </c>
      <c r="L38" s="221">
        <v>20.833333333333332</v>
      </c>
      <c r="M38" s="222">
        <v>229.16666666666666</v>
      </c>
      <c r="N38" s="35">
        <f>Q38*R38</f>
        <v>0</v>
      </c>
      <c r="O38" s="35">
        <f>N38*L38</f>
        <v>0</v>
      </c>
      <c r="P38" s="112"/>
      <c r="Q38" s="104">
        <v>0.34</v>
      </c>
      <c r="R38" s="36"/>
    </row>
    <row r="39" spans="4:18" ht="17.25" customHeight="1" thickBot="1" x14ac:dyDescent="0.25">
      <c r="D39" s="37"/>
      <c r="K39" s="157" t="s">
        <v>42</v>
      </c>
      <c r="L39" s="158"/>
      <c r="M39" s="158"/>
      <c r="N39" s="38">
        <f>SUM(N38)</f>
        <v>0</v>
      </c>
      <c r="O39" s="38">
        <f>SUM(O38)</f>
        <v>0</v>
      </c>
      <c r="P39" s="159"/>
      <c r="Q39" s="143">
        <f>SUM(Q38)</f>
        <v>0.34</v>
      </c>
      <c r="R39" s="75"/>
    </row>
    <row r="40" spans="4:18" ht="17.25" customHeight="1" x14ac:dyDescent="0.2">
      <c r="D40" s="39"/>
      <c r="I40" s="146"/>
      <c r="J40" s="40"/>
      <c r="K40" s="160"/>
      <c r="L40" s="94" t="s">
        <v>93</v>
      </c>
      <c r="M40" s="158"/>
      <c r="N40" s="41">
        <f>N39*19%</f>
        <v>0</v>
      </c>
      <c r="O40" s="41">
        <f>O39*19%</f>
        <v>0</v>
      </c>
      <c r="P40" s="147" t="s">
        <v>44</v>
      </c>
      <c r="Q40" s="119">
        <f>O39*P41</f>
        <v>0</v>
      </c>
      <c r="R40" s="161" t="s">
        <v>115</v>
      </c>
    </row>
    <row r="41" spans="4:18" ht="17.25" customHeight="1" thickBot="1" x14ac:dyDescent="0.25">
      <c r="D41" s="42"/>
      <c r="E41" s="21"/>
      <c r="F41" s="21"/>
      <c r="G41" s="21"/>
      <c r="H41" s="21"/>
      <c r="I41" s="13"/>
      <c r="J41" s="43"/>
      <c r="K41" s="162"/>
      <c r="L41" s="14" t="s">
        <v>46</v>
      </c>
      <c r="M41" s="163"/>
      <c r="N41" s="44">
        <f>N39+N40</f>
        <v>0</v>
      </c>
      <c r="O41" s="44">
        <f>O39+O40</f>
        <v>0</v>
      </c>
      <c r="P41" s="152">
        <f>P25</f>
        <v>11</v>
      </c>
      <c r="Q41" s="81">
        <f>O41*P41</f>
        <v>0</v>
      </c>
      <c r="R41" s="66" t="s">
        <v>94</v>
      </c>
    </row>
    <row r="42" spans="4:18" ht="17.25" customHeight="1" x14ac:dyDescent="0.25">
      <c r="D42" s="164"/>
      <c r="F42" s="11"/>
      <c r="G42" s="18"/>
      <c r="H42" s="165"/>
      <c r="I42" s="166"/>
      <c r="J42" s="19"/>
      <c r="K42" s="80"/>
      <c r="M42" s="204"/>
      <c r="N42" s="204"/>
      <c r="O42" s="168"/>
      <c r="P42" s="147"/>
      <c r="Q42" s="154"/>
      <c r="R42" s="147"/>
    </row>
    <row r="43" spans="4:18" ht="21" customHeight="1" x14ac:dyDescent="0.25">
      <c r="D43" s="164" t="s">
        <v>51</v>
      </c>
      <c r="F43" s="11"/>
      <c r="G43" s="18"/>
      <c r="H43" s="165"/>
      <c r="I43" s="166"/>
      <c r="J43" s="19"/>
      <c r="K43" s="80"/>
      <c r="M43" s="167"/>
      <c r="N43" s="167"/>
      <c r="O43" s="168"/>
      <c r="P43" s="147" t="s">
        <v>52</v>
      </c>
      <c r="Q43" s="169" t="e">
        <f>Q25+Q34+Q41</f>
        <v>#DIV/0!</v>
      </c>
      <c r="R43" s="147" t="s">
        <v>94</v>
      </c>
    </row>
    <row r="44" spans="4:18" ht="21" customHeight="1" x14ac:dyDescent="0.25">
      <c r="D44" s="29" t="s">
        <v>57</v>
      </c>
      <c r="F44" s="11"/>
      <c r="G44" s="18"/>
      <c r="H44" s="165"/>
      <c r="I44" s="166"/>
      <c r="J44" s="19"/>
      <c r="K44" s="80"/>
      <c r="M44" s="167"/>
      <c r="N44" s="167"/>
      <c r="O44" s="168"/>
      <c r="P44" s="170" t="s">
        <v>129</v>
      </c>
      <c r="Q44" s="169" t="e">
        <f>Q43*4</f>
        <v>#DIV/0!</v>
      </c>
      <c r="R44" s="171" t="s">
        <v>53</v>
      </c>
    </row>
    <row r="45" spans="4:18" ht="17.25" customHeight="1" x14ac:dyDescent="0.25">
      <c r="D45" s="135"/>
      <c r="E45" s="172"/>
      <c r="F45" s="172"/>
      <c r="G45" s="173"/>
      <c r="H45" s="174"/>
      <c r="I45" s="174"/>
      <c r="J45" s="20"/>
      <c r="K45" s="80"/>
      <c r="M45" s="167"/>
      <c r="N45" s="167"/>
      <c r="O45" s="168"/>
      <c r="P45" s="93"/>
      <c r="Q45" s="175" t="e">
        <f>Q43/119*100</f>
        <v>#DIV/0!</v>
      </c>
      <c r="R45" s="159" t="s">
        <v>115</v>
      </c>
    </row>
    <row r="46" spans="4:18" ht="28.5" customHeight="1" x14ac:dyDescent="0.25">
      <c r="D46" s="176"/>
      <c r="E46" s="172"/>
      <c r="F46" s="172"/>
      <c r="G46" s="173"/>
      <c r="H46" s="174"/>
      <c r="I46" s="174"/>
      <c r="J46" s="20"/>
      <c r="K46" s="80"/>
      <c r="M46" s="167"/>
      <c r="N46" s="167"/>
      <c r="O46" s="168"/>
      <c r="P46" s="93"/>
      <c r="Q46" s="175" t="e">
        <f>Q44/119*100</f>
        <v>#DIV/0!</v>
      </c>
      <c r="R46" s="159" t="s">
        <v>115</v>
      </c>
    </row>
    <row r="47" spans="4:18" ht="63.75" customHeight="1" x14ac:dyDescent="0.2">
      <c r="D47" s="393" t="s">
        <v>182</v>
      </c>
      <c r="E47" s="393"/>
      <c r="F47" s="393"/>
      <c r="G47" s="393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</row>
    <row r="48" spans="4:18" ht="17.25" customHeight="1" x14ac:dyDescent="0.2">
      <c r="D48" s="394" t="s">
        <v>116</v>
      </c>
      <c r="E48" s="394"/>
      <c r="F48" s="394"/>
      <c r="G48" s="394"/>
      <c r="H48" s="394"/>
      <c r="I48" s="394"/>
      <c r="J48" s="394"/>
      <c r="K48" s="394"/>
      <c r="L48" s="394"/>
      <c r="M48" s="394"/>
      <c r="N48" s="394"/>
      <c r="O48" s="394"/>
      <c r="P48" s="394"/>
      <c r="Q48" s="394"/>
      <c r="R48" s="394"/>
    </row>
    <row r="49" spans="4:18" ht="10.5" customHeight="1" x14ac:dyDescent="0.25">
      <c r="D49" s="177"/>
      <c r="E49" s="172"/>
      <c r="F49" s="172"/>
      <c r="G49" s="173"/>
      <c r="H49" s="174"/>
      <c r="I49" s="174"/>
      <c r="J49" s="20"/>
      <c r="K49" s="80"/>
      <c r="M49" s="167"/>
      <c r="N49" s="167"/>
      <c r="O49" s="168"/>
      <c r="P49" s="93"/>
      <c r="Q49" s="92"/>
      <c r="R49" s="147"/>
    </row>
    <row r="50" spans="4:18" ht="10.5" customHeight="1" x14ac:dyDescent="0.25">
      <c r="D50" s="177"/>
      <c r="E50" s="172"/>
      <c r="F50" s="172"/>
      <c r="G50" s="173"/>
      <c r="H50" s="174"/>
      <c r="I50" s="174"/>
      <c r="J50" s="20"/>
      <c r="K50" s="80"/>
      <c r="M50" s="167"/>
      <c r="N50" s="167"/>
      <c r="O50" s="168"/>
      <c r="P50" s="93"/>
      <c r="Q50" s="92"/>
      <c r="R50" s="147"/>
    </row>
    <row r="51" spans="4:18" ht="10.5" customHeight="1" x14ac:dyDescent="0.25">
      <c r="D51" s="177"/>
      <c r="E51" s="172"/>
      <c r="F51" s="172"/>
      <c r="G51" s="173"/>
      <c r="H51" s="174"/>
      <c r="I51" s="174"/>
      <c r="J51" s="20"/>
      <c r="K51" s="80"/>
      <c r="M51" s="167"/>
      <c r="N51" s="167"/>
      <c r="O51" s="168"/>
      <c r="P51" s="93"/>
      <c r="Q51" s="92"/>
      <c r="R51" s="147"/>
    </row>
    <row r="52" spans="4:18" ht="10.5" hidden="1" customHeight="1" x14ac:dyDescent="0.25">
      <c r="D52" s="177"/>
      <c r="E52" s="172"/>
      <c r="F52" s="172"/>
      <c r="G52" s="173"/>
      <c r="H52" s="174"/>
      <c r="I52" s="174"/>
      <c r="J52" s="20"/>
      <c r="K52" s="80"/>
      <c r="M52" s="167"/>
      <c r="N52" s="167"/>
      <c r="O52" s="168"/>
      <c r="P52" s="93"/>
      <c r="Q52" s="92"/>
      <c r="R52" s="147"/>
    </row>
    <row r="53" spans="4:18" ht="10.5" hidden="1" customHeight="1" x14ac:dyDescent="0.25">
      <c r="D53" s="177"/>
      <c r="E53" s="172"/>
      <c r="F53" s="172"/>
      <c r="G53" s="173"/>
      <c r="H53" s="174"/>
      <c r="I53" s="174"/>
      <c r="J53" s="20"/>
      <c r="K53" s="80"/>
      <c r="M53" s="167"/>
      <c r="N53" s="167"/>
      <c r="O53" s="168"/>
      <c r="P53" s="93"/>
      <c r="Q53" s="92"/>
      <c r="R53" s="147"/>
    </row>
    <row r="54" spans="4:18" ht="20.25" hidden="1" customHeight="1" x14ac:dyDescent="0.25">
      <c r="D54" s="178" t="s">
        <v>54</v>
      </c>
      <c r="E54" s="21"/>
      <c r="F54" s="21"/>
      <c r="G54" s="22"/>
      <c r="H54" s="67"/>
      <c r="I54" s="179" t="s">
        <v>55</v>
      </c>
      <c r="J54" s="23"/>
      <c r="K54" s="21"/>
      <c r="L54" s="180" t="s">
        <v>56</v>
      </c>
      <c r="M54" s="181"/>
      <c r="N54" s="181"/>
      <c r="O54" s="24"/>
      <c r="P54" s="22"/>
      <c r="Q54" s="22"/>
      <c r="R54" s="22"/>
    </row>
    <row r="55" spans="4:18" hidden="1" x14ac:dyDescent="0.2">
      <c r="D55" s="182"/>
      <c r="G55" s="183"/>
      <c r="H55" s="183"/>
      <c r="I55" s="184"/>
      <c r="J55" s="25"/>
      <c r="K55" s="185"/>
      <c r="L55" s="185"/>
      <c r="M55" s="185"/>
      <c r="N55" s="185"/>
      <c r="O55" s="186"/>
      <c r="P55" s="183"/>
      <c r="Q55" s="183"/>
      <c r="R55" s="183"/>
    </row>
  </sheetData>
  <sheetProtection algorithmName="SHA-512" hashValue="LCguOVcGvnEd8eD8rSAhA+vrka+lyHbhoY9e6m2gOMF1YwFAp1x6HJHjqczH5tgfLAUTp2o3QIOaN95HrDofqQ==" saltValue="/AQTaagvKUnqpVmxtPz9NA==" spinCount="100000" sheet="1" selectLockedCells="1"/>
  <mergeCells count="16">
    <mergeCell ref="R10:R22"/>
    <mergeCell ref="D48:R48"/>
    <mergeCell ref="E4:H4"/>
    <mergeCell ref="K4:P4"/>
    <mergeCell ref="E6:H6"/>
    <mergeCell ref="K25:M25"/>
    <mergeCell ref="K32:N32"/>
    <mergeCell ref="K33:N33"/>
    <mergeCell ref="K34:N34"/>
    <mergeCell ref="E38:G38"/>
    <mergeCell ref="D47:R47"/>
    <mergeCell ref="K31:N31"/>
    <mergeCell ref="E5:H5"/>
    <mergeCell ref="K5:P5"/>
    <mergeCell ref="K23:M23"/>
    <mergeCell ref="K24:M24"/>
  </mergeCells>
  <phoneticPr fontId="0" type="noConversion"/>
  <printOptions horizontalCentered="1" gridLinesSet="0"/>
  <pageMargins left="0" right="0" top="0.78740157480314965" bottom="0.43307086614173229" header="0.47244094488188981" footer="0.19685039370078741"/>
  <pageSetup paperSize="9" scale="92" orientation="landscape" verticalDpi="300" r:id="rId1"/>
  <headerFooter alignWithMargins="0">
    <oddFooter>&amp;CSeite &amp;P von &amp;N</oddFooter>
  </headerFooter>
  <rowBreaks count="1" manualBreakCount="1">
    <brk id="2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"/>
  <sheetViews>
    <sheetView workbookViewId="0">
      <selection activeCell="C8" sqref="C8"/>
    </sheetView>
  </sheetViews>
  <sheetFormatPr baseColWidth="10" defaultRowHeight="12.75" x14ac:dyDescent="0.2"/>
  <cols>
    <col min="1" max="1" width="56.28515625" customWidth="1"/>
    <col min="2" max="2" width="38" customWidth="1"/>
    <col min="3" max="3" width="37.42578125" customWidth="1"/>
    <col min="4" max="5" width="10.85546875" hidden="1" customWidth="1"/>
    <col min="6" max="6" width="11.7109375" hidden="1" customWidth="1"/>
  </cols>
  <sheetData>
    <row r="1" spans="1:6" ht="33.75" customHeight="1" thickBot="1" x14ac:dyDescent="0.25">
      <c r="A1" s="425" t="s">
        <v>103</v>
      </c>
      <c r="B1" s="425"/>
      <c r="C1" s="425"/>
    </row>
    <row r="2" spans="1:6" ht="27.75" customHeight="1" x14ac:dyDescent="0.2">
      <c r="A2" s="83"/>
      <c r="B2" s="84" t="s">
        <v>100</v>
      </c>
      <c r="C2" s="85" t="s">
        <v>101</v>
      </c>
      <c r="D2" s="45" t="s">
        <v>176</v>
      </c>
      <c r="E2" s="218" t="s">
        <v>177</v>
      </c>
      <c r="F2" s="218" t="s">
        <v>178</v>
      </c>
    </row>
    <row r="3" spans="1:6" ht="29.25" customHeight="1" x14ac:dyDescent="0.2">
      <c r="A3" s="210" t="s">
        <v>185</v>
      </c>
      <c r="B3" s="211" t="e">
        <f>'LVZ mit Formel 1190'!Q43</f>
        <v>#DIV/0!</v>
      </c>
      <c r="C3" s="212" t="e">
        <f>'LVZ mit Formel 1190'!Q41</f>
        <v>#DIV/0!</v>
      </c>
      <c r="D3" t="e">
        <f>'LVZ mit Formel 1190'!Q20+'LVZ mit Formel 1190'!Q36</f>
        <v>#DIV/0!</v>
      </c>
      <c r="E3" s="220" t="e">
        <f>'LVZ mit Formel 1190'!Q31</f>
        <v>#DIV/0!</v>
      </c>
      <c r="F3" s="220" t="e">
        <f>'LVZ mit Formel 1190'!Q40</f>
        <v>#DIV/0!</v>
      </c>
    </row>
    <row r="4" spans="1:6" ht="29.25" customHeight="1" x14ac:dyDescent="0.2">
      <c r="A4" s="210" t="s">
        <v>186</v>
      </c>
      <c r="B4" s="211" t="e">
        <f>'LVZ mit Formel 1190_2'!Q35</f>
        <v>#DIV/0!</v>
      </c>
      <c r="C4" s="212" t="e">
        <f>'LVZ mit Formel 1190_2'!Q33</f>
        <v>#DIV/0!</v>
      </c>
      <c r="D4" t="e">
        <f>'LVZ mit Formel 1190_2'!Q22+'LVZ mit Formel 1190_2'!Q29</f>
        <v>#DIV/0!</v>
      </c>
      <c r="E4" s="220">
        <v>0</v>
      </c>
      <c r="F4" s="220" t="e">
        <f>'LVZ mit Formel 1190_2'!Q32</f>
        <v>#DIV/0!</v>
      </c>
    </row>
    <row r="5" spans="1:6" ht="28.5" customHeight="1" x14ac:dyDescent="0.2">
      <c r="A5" s="210" t="s">
        <v>134</v>
      </c>
      <c r="B5" s="211" t="e">
        <f>'LVZ mit Formel 1260'!Q49</f>
        <v>#DIV/0!</v>
      </c>
      <c r="C5" s="212" t="e">
        <f>'LVZ mit Formel 1260'!Q47</f>
        <v>#DIV/0!</v>
      </c>
      <c r="D5" s="219" t="e">
        <f>'LVZ mit Formel 1260'!Q26+'LVZ mit Formel 1260'!Q42</f>
        <v>#DIV/0!</v>
      </c>
      <c r="E5" s="220" t="e">
        <f>'LVZ mit Formel 1260'!Q37</f>
        <v>#DIV/0!</v>
      </c>
      <c r="F5" s="220" t="e">
        <f>'LVZ mit Formel 1260'!Q46</f>
        <v>#DIV/0!</v>
      </c>
    </row>
    <row r="6" spans="1:6" ht="28.5" customHeight="1" x14ac:dyDescent="0.2">
      <c r="A6" s="210" t="s">
        <v>133</v>
      </c>
      <c r="B6" s="211" t="e">
        <f>'LVZ mit Formel 1290'!Q47</f>
        <v>#DIV/0!</v>
      </c>
      <c r="C6" s="212" t="e">
        <f>'LVZ mit Formel 1290'!Q45</f>
        <v>#DIV/0!</v>
      </c>
      <c r="D6" s="219" t="e">
        <f>'LVZ mit Formel 1290'!Q24+'LVZ mit Formel 1290'!Q40</f>
        <v>#DIV/0!</v>
      </c>
      <c r="E6" s="220" t="e">
        <f>'LVZ mit Formel 1290'!Q35</f>
        <v>#DIV/0!</v>
      </c>
      <c r="F6" s="220" t="e">
        <f>'LVZ mit Formel 1290'!Q44</f>
        <v>#DIV/0!</v>
      </c>
    </row>
    <row r="7" spans="1:6" ht="28.5" customHeight="1" x14ac:dyDescent="0.2">
      <c r="A7" s="210" t="s">
        <v>132</v>
      </c>
      <c r="B7" s="211" t="e">
        <f>'LVZ mit Formel 1900'!Q34</f>
        <v>#DIV/0!</v>
      </c>
      <c r="C7" s="212" t="e">
        <f>'LVZ mit Formel 1900'!Q32</f>
        <v>#DIV/0!</v>
      </c>
      <c r="D7" s="219" t="e">
        <f>'LVZ mit Formel 1900'!Q19+'LVZ mit Formel 1900'!Q27</f>
        <v>#DIV/0!</v>
      </c>
      <c r="E7" s="220">
        <v>0</v>
      </c>
      <c r="F7" s="220" t="e">
        <f>'LVZ mit Formel 1900'!Q31</f>
        <v>#DIV/0!</v>
      </c>
    </row>
    <row r="8" spans="1:6" ht="28.5" customHeight="1" x14ac:dyDescent="0.2">
      <c r="A8" s="210" t="s">
        <v>131</v>
      </c>
      <c r="B8" s="211" t="e">
        <f>'LVZ mit Formel 5141'!Q49</f>
        <v>#DIV/0!</v>
      </c>
      <c r="C8" s="212" t="e">
        <f>'LVZ mit Formel 5141'!Q47</f>
        <v>#DIV/0!</v>
      </c>
      <c r="D8" s="219" t="e">
        <f>'LVZ mit Formel 5141'!Q26+'LVZ mit Formel 5141'!Q42</f>
        <v>#DIV/0!</v>
      </c>
      <c r="E8" s="220" t="e">
        <f>'LVZ mit Formel 5141'!Q37</f>
        <v>#DIV/0!</v>
      </c>
      <c r="F8" s="220" t="e">
        <f>'LVZ mit Formel 5141'!Q46</f>
        <v>#DIV/0!</v>
      </c>
    </row>
    <row r="9" spans="1:6" ht="28.5" customHeight="1" x14ac:dyDescent="0.2">
      <c r="A9" s="210" t="s">
        <v>130</v>
      </c>
      <c r="B9" s="211" t="e">
        <f>'LVZ mit Formel 9661'!Q46</f>
        <v>#DIV/0!</v>
      </c>
      <c r="C9" s="212" t="e">
        <f>'LVZ mit Formel 9661'!Q44</f>
        <v>#DIV/0!</v>
      </c>
      <c r="D9" s="219" t="e">
        <f>'LVZ mit Formel 9661'!Q23+'LVZ mit Formel 9661'!Q39</f>
        <v>#DIV/0!</v>
      </c>
      <c r="E9" s="220" t="e">
        <f>'LVZ mit Formel 9661'!Q34</f>
        <v>#DIV/0!</v>
      </c>
      <c r="F9" s="220" t="e">
        <f>'LVZ mit Formel 9661'!Q43</f>
        <v>#DIV/0!</v>
      </c>
    </row>
    <row r="10" spans="1:6" ht="36.75" customHeight="1" thickBot="1" x14ac:dyDescent="0.25">
      <c r="A10" s="86" t="s">
        <v>102</v>
      </c>
      <c r="B10" s="87" t="e">
        <f>SUM(B3:B9)</f>
        <v>#DIV/0!</v>
      </c>
      <c r="C10" s="88" t="e">
        <f>SUM(C3:C9)</f>
        <v>#DIV/0!</v>
      </c>
      <c r="D10" s="219" t="e">
        <f>SUM(D3:D9)</f>
        <v>#DIV/0!</v>
      </c>
      <c r="E10" s="220" t="e">
        <f>SUM(E3:E9)</f>
        <v>#DIV/0!</v>
      </c>
      <c r="F10" s="220" t="e">
        <f>SUM(F5:F9)</f>
        <v>#DIV/0!</v>
      </c>
    </row>
  </sheetData>
  <sheetProtection algorithmName="SHA-512" hashValue="KWX3cht9Va05xrnvI3GcuTyLbG092TqfLvjryfRXWXnTiewpW8nC9BBWVRCrk2802F5mkiAtOcH2eUXw92o12w==" saltValue="AZep+hzEJ2G0KzYgTd83Cw==" spinCount="100000" sheet="1" objects="1" scenarios="1"/>
  <mergeCells count="1">
    <mergeCell ref="A1:C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LVZ mit Formel 1190</vt:lpstr>
      <vt:lpstr>LVZ mit Formel 1190_2</vt:lpstr>
      <vt:lpstr>LVZ mit Formel 1260</vt:lpstr>
      <vt:lpstr>LVZ mit Formel 1290</vt:lpstr>
      <vt:lpstr>LVZ mit Formel 1900</vt:lpstr>
      <vt:lpstr>LVZ mit Formel 5141</vt:lpstr>
      <vt:lpstr>LVZ mit Formel 9661</vt:lpstr>
      <vt:lpstr>Gesamtkosten</vt:lpstr>
    </vt:vector>
  </TitlesOfParts>
  <Company>Stadt Mannheim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Hellmann;Stefanie 6207</dc:creator>
  <cp:lastModifiedBy>Faur, Gerlinde 25</cp:lastModifiedBy>
  <cp:lastPrinted>2026-06-02T11:39:14Z</cp:lastPrinted>
  <dcterms:created xsi:type="dcterms:W3CDTF">2009-03-18T14:36:52Z</dcterms:created>
  <dcterms:modified xsi:type="dcterms:W3CDTF">2026-09-07T07:43:58Z</dcterms:modified>
</cp:coreProperties>
</file>